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1DA26432-9C2E-490D-BCC7-06282759A8AA}" xr6:coauthVersionLast="47" xr6:coauthVersionMax="47" xr10:uidLastSave="{00000000-0000-0000-0000-000000000000}"/>
  <bookViews>
    <workbookView xWindow="-120" yWindow="-120" windowWidth="38640" windowHeight="21120" firstSheet="1" activeTab="1" xr2:uid="{00000000-000D-0000-FFFF-FFFF00000000}"/>
  </bookViews>
  <sheets>
    <sheet name="Skogsvetarprogramet" sheetId="5" state="hidden" r:id="rId1"/>
    <sheet name="Instruktionssida" sheetId="9" r:id="rId2"/>
    <sheet name="Skogsekonomi" sheetId="7" r:id="rId3"/>
    <sheet name="Forest &amp; Landscape" sheetId="8" state="hidden" r:id="rId4"/>
    <sheet name="Individuell JM-examen" sheetId="3" r:id="rId5"/>
    <sheet name="Examensmål - Jägmästarexamen"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11" i="7"/>
  <c r="S13" i="7" l="1"/>
  <c r="S12" i="7"/>
  <c r="S8" i="7"/>
  <c r="S7" i="7"/>
  <c r="S6" i="7"/>
  <c r="S5" i="7"/>
  <c r="P9" i="3" l="1"/>
  <c r="P8" i="3"/>
  <c r="P26" i="3" l="1"/>
  <c r="Q22" i="8" l="1"/>
  <c r="Q21" i="8"/>
  <c r="S22" i="7"/>
  <c r="S21" i="7"/>
  <c r="Q22" i="5"/>
  <c r="Q21" i="5"/>
  <c r="Q14" i="8" l="1"/>
  <c r="Q13" i="8"/>
  <c r="Q12" i="8"/>
  <c r="Q40" i="8" l="1"/>
  <c r="S40" i="8" s="1"/>
  <c r="Q39" i="8"/>
  <c r="S39" i="8" s="1"/>
  <c r="Q38" i="8"/>
  <c r="S38" i="8" s="1"/>
  <c r="Q37" i="8"/>
  <c r="S37" i="8" s="1"/>
  <c r="Q36" i="8"/>
  <c r="S36" i="8" s="1"/>
  <c r="Q35" i="8"/>
  <c r="S35" i="8" s="1"/>
  <c r="Q33" i="8"/>
  <c r="S33" i="8" s="1"/>
  <c r="Q32" i="8"/>
  <c r="S32" i="8" s="1"/>
  <c r="Q31" i="8"/>
  <c r="S31" i="8" s="1"/>
  <c r="Q28" i="8"/>
  <c r="S28" i="8" s="1"/>
  <c r="Q27" i="8"/>
  <c r="Q26" i="8"/>
  <c r="Q25" i="8"/>
  <c r="S25" i="8" s="1"/>
  <c r="Q24" i="8"/>
  <c r="S24" i="8" s="1"/>
  <c r="Q23" i="8"/>
  <c r="S23" i="8" s="1"/>
  <c r="S22" i="8"/>
  <c r="S21" i="8"/>
  <c r="Q20" i="8"/>
  <c r="S20" i="8" s="1"/>
  <c r="Q19" i="8"/>
  <c r="S14" i="8"/>
  <c r="S13" i="8"/>
  <c r="S12" i="8"/>
  <c r="Q11" i="8"/>
  <c r="S11" i="8" s="1"/>
  <c r="Q8" i="8"/>
  <c r="S8" i="8" s="1"/>
  <c r="Q7" i="8"/>
  <c r="S7" i="8" s="1"/>
  <c r="Q6" i="8"/>
  <c r="S6" i="8" s="1"/>
  <c r="Q5" i="8"/>
  <c r="S5" i="8" s="1"/>
  <c r="P27" i="3"/>
  <c r="R27" i="3" s="1"/>
  <c r="S26" i="8" l="1"/>
  <c r="T8" i="8"/>
  <c r="T14" i="8"/>
  <c r="S19" i="8"/>
  <c r="S27" i="8"/>
  <c r="P20" i="3"/>
  <c r="R20" i="3" s="1"/>
  <c r="P19" i="3"/>
  <c r="P11" i="3"/>
  <c r="P7" i="3"/>
  <c r="S40" i="7"/>
  <c r="U40" i="7" s="1"/>
  <c r="S36" i="7"/>
  <c r="S14" i="7"/>
  <c r="Q40" i="5" l="1"/>
  <c r="S40" i="5" s="1"/>
  <c r="Q31" i="5"/>
  <c r="S31" i="5" s="1"/>
  <c r="Q36" i="5"/>
  <c r="Q14" i="5"/>
  <c r="U13" i="7" l="1"/>
  <c r="U14" i="7"/>
  <c r="U12" i="7"/>
  <c r="S39" i="7"/>
  <c r="U39" i="7" s="1"/>
  <c r="S38" i="7"/>
  <c r="U38" i="7" s="1"/>
  <c r="S37" i="7"/>
  <c r="U37" i="7" s="1"/>
  <c r="U36" i="7"/>
  <c r="S35" i="7"/>
  <c r="U35" i="7" s="1"/>
  <c r="S33" i="7"/>
  <c r="U33" i="7" s="1"/>
  <c r="S32" i="7"/>
  <c r="U32" i="7" s="1"/>
  <c r="S28" i="7"/>
  <c r="U28" i="7" s="1"/>
  <c r="S27" i="7"/>
  <c r="S26" i="7"/>
  <c r="S25" i="7"/>
  <c r="S24" i="7"/>
  <c r="U24" i="7" s="1"/>
  <c r="S23" i="7"/>
  <c r="U23" i="7" s="1"/>
  <c r="U22" i="7"/>
  <c r="S20" i="7"/>
  <c r="U20" i="7" s="1"/>
  <c r="S19" i="7"/>
  <c r="U11" i="7"/>
  <c r="U8" i="7"/>
  <c r="U7" i="7"/>
  <c r="U6" i="7"/>
  <c r="U5" i="7"/>
  <c r="U26" i="7" l="1"/>
  <c r="U19" i="7"/>
  <c r="W20" i="7" s="1"/>
  <c r="V8" i="7"/>
  <c r="U58" i="7" s="1"/>
  <c r="V15" i="7"/>
  <c r="T58" i="7" s="1"/>
  <c r="U25" i="7"/>
  <c r="W26" i="7" s="1"/>
  <c r="U27" i="7"/>
  <c r="W28" i="7" s="1"/>
  <c r="U21" i="7"/>
  <c r="Q12" i="5"/>
  <c r="Q6" i="5"/>
  <c r="S31" i="7" l="1"/>
  <c r="T56" i="7"/>
  <c r="U48" i="7"/>
  <c r="U56" i="7"/>
  <c r="U54" i="7"/>
  <c r="T52" i="7"/>
  <c r="T50" i="7"/>
  <c r="T48" i="7"/>
  <c r="T54" i="7"/>
  <c r="U50" i="7"/>
  <c r="U52" i="7"/>
  <c r="U31" i="7"/>
  <c r="Q33" i="5"/>
  <c r="Q38" i="5"/>
  <c r="Q39" i="5"/>
  <c r="Q37" i="5"/>
  <c r="Q35" i="5" l="1"/>
  <c r="Q32" i="5"/>
  <c r="Q28" i="5"/>
  <c r="Q27" i="5"/>
  <c r="Q26" i="5"/>
  <c r="Q25" i="5"/>
  <c r="Q24" i="5"/>
  <c r="Q23" i="5"/>
  <c r="Q20" i="5"/>
  <c r="Q19" i="5"/>
  <c r="Q13" i="5"/>
  <c r="S13" i="5" s="1"/>
  <c r="Q8" i="5"/>
  <c r="Q7" i="5"/>
  <c r="Q5" i="5"/>
  <c r="S5" i="5" s="1"/>
  <c r="Q11" i="5"/>
  <c r="S11" i="5" s="1"/>
  <c r="S32" i="5" l="1"/>
  <c r="S39" i="5"/>
  <c r="S38" i="5"/>
  <c r="S37" i="5"/>
  <c r="S36" i="5"/>
  <c r="S19" i="5"/>
  <c r="S28" i="5"/>
  <c r="S27" i="5"/>
  <c r="S26" i="5"/>
  <c r="S25" i="5"/>
  <c r="S24" i="5"/>
  <c r="S23" i="5"/>
  <c r="S22" i="5"/>
  <c r="S21" i="5"/>
  <c r="S20" i="5"/>
  <c r="S14" i="5"/>
  <c r="S8" i="5"/>
  <c r="S12" i="5"/>
  <c r="S7" i="5"/>
  <c r="S6" i="5"/>
  <c r="T11" i="5" l="1"/>
  <c r="T8" i="5"/>
  <c r="S33" i="5"/>
  <c r="S35" i="5"/>
  <c r="P6" i="3"/>
  <c r="R6" i="3" s="1"/>
  <c r="T6" i="3" s="1"/>
  <c r="R26" i="3" l="1"/>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2" authorId="0" shapeId="0" xr:uid="{D3E4EF5C-0BAA-4AAF-A186-770DA292737B}">
      <text>
        <r>
          <rPr>
            <b/>
            <sz val="9"/>
            <color indexed="81"/>
            <rFont val="Tahoma"/>
            <family val="2"/>
          </rPr>
          <t xml:space="preserve">Behörighetskrav
</t>
        </r>
        <r>
          <rPr>
            <sz val="9"/>
            <color indexed="81"/>
            <rFont val="Tahoma"/>
            <family val="2"/>
          </rPr>
          <t xml:space="preserve">
Kunskaper motsvarande:
7,5 hp Skogsbruksvetenskap</t>
        </r>
      </text>
    </comment>
    <comment ref="B14" authorId="0" shapeId="0" xr:uid="{1C2A6D9D-49F8-4521-884F-F90D9498799A}">
      <text>
        <r>
          <rPr>
            <b/>
            <sz val="9"/>
            <color indexed="81"/>
            <rFont val="Tahoma"/>
            <family val="2"/>
          </rPr>
          <t>Valbar</t>
        </r>
        <r>
          <rPr>
            <sz val="9"/>
            <color indexed="81"/>
            <rFont val="Tahoma"/>
            <family val="2"/>
          </rPr>
          <t xml:space="preserve">
</t>
        </r>
      </text>
    </comment>
    <comment ref="C14" authorId="0" shapeId="0" xr:uid="{5AFB73C5-2178-4BB2-9419-8BE4E6D75588}">
      <text>
        <r>
          <rPr>
            <b/>
            <sz val="9"/>
            <color indexed="81"/>
            <rFont val="Tahoma"/>
            <family val="2"/>
          </rPr>
          <t>Behörighetskrav</t>
        </r>
        <r>
          <rPr>
            <sz val="9"/>
            <color indexed="81"/>
            <rFont val="Tahoma"/>
            <family val="2"/>
          </rPr>
          <t xml:space="preserve">
Kunskaper motsvarande:
5 hp företagsekonomi</t>
        </r>
      </text>
    </comment>
    <comment ref="B15" authorId="0" shapeId="0" xr:uid="{1C9D3CD7-C88F-4D4A-9010-B124D4152CC0}">
      <text>
        <r>
          <rPr>
            <b/>
            <sz val="9"/>
            <color indexed="81"/>
            <rFont val="Tahoma"/>
            <family val="2"/>
          </rPr>
          <t>Valbar</t>
        </r>
        <r>
          <rPr>
            <sz val="9"/>
            <color indexed="81"/>
            <rFont val="Tahoma"/>
            <family val="2"/>
          </rPr>
          <t xml:space="preserve">
</t>
        </r>
      </text>
    </comment>
    <comment ref="C17" authorId="0" shapeId="0" xr:uid="{00000000-0006-0000-0200-000001000000}">
      <text>
        <r>
          <rPr>
            <b/>
            <sz val="9"/>
            <color indexed="81"/>
            <rFont val="Tahoma"/>
            <family val="2"/>
          </rPr>
          <t xml:space="preserve">Behörighetskrav
</t>
        </r>
        <r>
          <rPr>
            <sz val="9"/>
            <color indexed="81"/>
            <rFont val="Tahoma"/>
            <family val="2"/>
          </rPr>
          <t xml:space="preserve">
Kunskaper motsvarande: 
7.5 hp skogsbruksvetenskap på grundnivå alternativt 5 hp biologi och 5 hp geovetenskap på grundnivå.
</t>
        </r>
      </text>
    </comment>
    <comment ref="C18" authorId="0" shapeId="0" xr:uid="{547E432D-A9A9-4DCB-A9CF-A1BEB382B102}">
      <text>
        <r>
          <rPr>
            <b/>
            <sz val="9"/>
            <color indexed="81"/>
            <rFont val="Tahoma"/>
            <family val="2"/>
          </rPr>
          <t xml:space="preserve">Behörighet
</t>
        </r>
        <r>
          <rPr>
            <sz val="9"/>
            <color indexed="81"/>
            <rFont val="Tahoma"/>
            <family val="2"/>
          </rPr>
          <t xml:space="preserve">Kunskaper motsvarande:
30 hp varav 15 hp skogsbruksvetenskap
</t>
        </r>
        <r>
          <rPr>
            <sz val="9"/>
            <color indexed="81"/>
            <rFont val="Tahoma"/>
            <family val="2"/>
          </rPr>
          <t xml:space="preserve">
</t>
        </r>
      </text>
    </comment>
    <comment ref="C19" authorId="0" shapeId="0" xr:uid="{00000000-0006-0000-0200-000002000000}">
      <text>
        <r>
          <rPr>
            <b/>
            <sz val="9"/>
            <color indexed="81"/>
            <rFont val="Tahoma"/>
            <family val="2"/>
          </rPr>
          <t xml:space="preserve">Behörighetskrav
</t>
        </r>
        <r>
          <rPr>
            <sz val="9"/>
            <color indexed="81"/>
            <rFont val="Tahoma"/>
            <family val="2"/>
          </rPr>
          <t>Kunskaper motsvarande:
15 hp skogsbruksvetenskap eller
15 hp lantbruksvetenskap</t>
        </r>
        <r>
          <rPr>
            <b/>
            <sz val="9"/>
            <color indexed="81"/>
            <rFont val="Tahoma"/>
            <family val="2"/>
          </rPr>
          <t xml:space="preserve">
</t>
        </r>
        <r>
          <rPr>
            <sz val="9"/>
            <color indexed="81"/>
            <rFont val="Tahoma"/>
            <family val="2"/>
          </rPr>
          <t xml:space="preserve">
</t>
        </r>
      </text>
    </comment>
    <comment ref="C21" authorId="0" shapeId="0" xr:uid="{62BA9F5D-C7E3-4129-A0B7-DEDCAF32C15B}">
      <text>
        <r>
          <rPr>
            <b/>
            <sz val="9"/>
            <color indexed="81"/>
            <rFont val="Tahoma"/>
            <family val="2"/>
          </rPr>
          <t>Kursplan ännu ej beslutad. Uppgifter är prelinimära</t>
        </r>
        <r>
          <rPr>
            <sz val="9"/>
            <color indexed="81"/>
            <rFont val="Tahoma"/>
            <family val="2"/>
          </rPr>
          <t xml:space="preserve">
</t>
        </r>
      </text>
    </comment>
    <comment ref="C23" authorId="0" shapeId="0" xr:uid="{00000000-0006-0000-0200-000003000000}">
      <text>
        <r>
          <rPr>
            <b/>
            <sz val="9"/>
            <color indexed="81"/>
            <rFont val="Tahoma"/>
            <family val="2"/>
          </rPr>
          <t xml:space="preserve">Behörighet
</t>
        </r>
        <r>
          <rPr>
            <sz val="9"/>
            <color indexed="81"/>
            <rFont val="Tahoma"/>
            <family val="2"/>
          </rPr>
          <t xml:space="preserve">Kunskaper motsvarande:
30 hp företagsekonomi
7,5 hp redovisning
</t>
        </r>
      </text>
    </comment>
    <comment ref="C24" authorId="0" shapeId="0" xr:uid="{00000000-0006-0000-0200-000004000000}">
      <text>
        <r>
          <rPr>
            <b/>
            <sz val="9"/>
            <color indexed="81"/>
            <rFont val="Tahoma"/>
            <family val="2"/>
          </rPr>
          <t xml:space="preserve">Behörighet
</t>
        </r>
        <r>
          <rPr>
            <sz val="9"/>
            <color indexed="81"/>
            <rFont val="Tahoma"/>
            <family val="2"/>
          </rPr>
          <t xml:space="preserve">
Kunskaper motsvarande:
30 hp företagsekonomi
7,5 hp ekonomistyrning
</t>
        </r>
      </text>
    </comment>
    <comment ref="C25" authorId="0" shapeId="0" xr:uid="{00000000-0006-0000-0200-000005000000}">
      <text>
        <r>
          <rPr>
            <b/>
            <sz val="9"/>
            <color indexed="81"/>
            <rFont val="Tahoma"/>
            <family val="2"/>
          </rPr>
          <t xml:space="preserve">Behörighet
</t>
        </r>
        <r>
          <rPr>
            <sz val="9"/>
            <color indexed="81"/>
            <rFont val="Tahoma"/>
            <family val="2"/>
          </rPr>
          <t xml:space="preserve">Kunskaper motsvarande:
30 hp företagsekonomi
7,5 hp organisationsteori
</t>
        </r>
      </text>
    </comment>
    <comment ref="C26" authorId="0" shapeId="0" xr:uid="{00000000-0006-0000-0200-000006000000}">
      <text>
        <r>
          <rPr>
            <b/>
            <sz val="9"/>
            <color indexed="81"/>
            <rFont val="Tahoma"/>
            <family val="2"/>
          </rPr>
          <t xml:space="preserve">Behörighet
</t>
        </r>
        <r>
          <rPr>
            <sz val="9"/>
            <color indexed="81"/>
            <rFont val="Tahoma"/>
            <family val="2"/>
          </rPr>
          <t xml:space="preserve">
Kunskaper motsvarande:
45 hp företagsekonomi.</t>
        </r>
      </text>
    </comment>
    <comment ref="C27" authorId="0" shapeId="0" xr:uid="{00000000-0006-0000-0200-000007000000}">
      <text>
        <r>
          <rPr>
            <b/>
            <sz val="9"/>
            <color indexed="81"/>
            <rFont val="Tahoma"/>
            <family val="2"/>
          </rPr>
          <t xml:space="preserve">Behörighet
</t>
        </r>
        <r>
          <rPr>
            <sz val="9"/>
            <color indexed="81"/>
            <rFont val="Tahoma"/>
            <family val="2"/>
          </rPr>
          <t xml:space="preserve">Kunskaper motsvarande:
60 hp företagsekonomi samt 
30 hp skogsbruksvetenskap
</t>
        </r>
      </text>
    </comment>
    <comment ref="C28" authorId="0" shapeId="0" xr:uid="{00000000-0006-0000-0200-000008000000}">
      <text>
        <r>
          <rPr>
            <b/>
            <sz val="9"/>
            <color indexed="81"/>
            <rFont val="Tahoma"/>
            <family val="2"/>
          </rPr>
          <t>Behörighet</t>
        </r>
        <r>
          <rPr>
            <sz val="9"/>
            <color indexed="81"/>
            <rFont val="Tahoma"/>
            <family val="2"/>
          </rPr>
          <t xml:space="preserve">
Kunskaper motsvarande 120 hp varav 60 hp inom huvudområdet inklusive företagsekonomisk metodkurs, 5 hp eller motsvarande. Minst en kurs med fördjupningsnivå G2F ska genomföras senast i samband med det självständiga arbetet.
Minst en kurs av relevans för ämnet för arbetet ska ha genomförts före det självständiga arbetet.</t>
        </r>
      </text>
    </comment>
    <comment ref="C30" authorId="0" shapeId="0" xr:uid="{00000000-0006-0000-0200-000009000000}">
      <text>
        <r>
          <rPr>
            <b/>
            <sz val="9"/>
            <color indexed="81"/>
            <rFont val="Tahoma"/>
            <family val="2"/>
          </rPr>
          <t xml:space="preserve">Behörighet
</t>
        </r>
        <r>
          <rPr>
            <sz val="9"/>
            <color indexed="81"/>
            <rFont val="Tahoma"/>
            <family val="2"/>
          </rPr>
          <t xml:space="preserve">Kunskaper motsvarande:
30 hp skogsbruksvetenskap.
</t>
        </r>
      </text>
    </comment>
    <comment ref="C31" authorId="0" shapeId="0" xr:uid="{00000000-0006-0000-0200-00000A000000}">
      <text>
        <r>
          <rPr>
            <b/>
            <sz val="9"/>
            <color indexed="81"/>
            <rFont val="Tahoma"/>
            <family val="2"/>
          </rPr>
          <t xml:space="preserve">Behörighet
</t>
        </r>
        <r>
          <rPr>
            <sz val="9"/>
            <color indexed="81"/>
            <rFont val="Tahoma"/>
            <family val="2"/>
          </rPr>
          <t xml:space="preserve">Kunskaper motsvarande:
</t>
        </r>
        <r>
          <rPr>
            <b/>
            <sz val="9"/>
            <color indexed="81"/>
            <rFont val="Tahoma"/>
            <family val="2"/>
          </rPr>
          <t xml:space="preserve">
</t>
        </r>
        <r>
          <rPr>
            <sz val="9"/>
            <color indexed="81"/>
            <rFont val="Tahoma"/>
            <family val="2"/>
          </rPr>
          <t xml:space="preserve">30 hp skogsbruksvetenskap
15 hp biologi 
Engelska 6.
</t>
        </r>
      </text>
    </comment>
    <comment ref="C32" authorId="0" shapeId="0" xr:uid="{00000000-0006-0000-0200-00000B000000}">
      <text>
        <r>
          <rPr>
            <b/>
            <sz val="9"/>
            <color indexed="81"/>
            <rFont val="Tahoma"/>
            <family val="2"/>
          </rPr>
          <t>Behörighet</t>
        </r>
        <r>
          <rPr>
            <sz val="9"/>
            <color indexed="81"/>
            <rFont val="Tahoma"/>
            <family val="2"/>
          </rPr>
          <t xml:space="preserve">
Kunskaper motsvarande:
45 hp varav 15 hp företagsekonomi och 15 hp skogsbruksvetenskap
</t>
        </r>
      </text>
    </comment>
    <comment ref="C33" authorId="0" shapeId="0" xr:uid="{00000000-0006-0000-0200-00000C000000}">
      <text>
        <r>
          <rPr>
            <b/>
            <sz val="9"/>
            <color indexed="81"/>
            <rFont val="Tahoma"/>
            <family val="2"/>
          </rPr>
          <t xml:space="preserve">Behörighet
</t>
        </r>
        <r>
          <rPr>
            <sz val="9"/>
            <color indexed="81"/>
            <rFont val="Tahoma"/>
            <family val="2"/>
          </rPr>
          <t xml:space="preserve">
Kunskaper motsvarande:
60 hp skogsbruksvetenskap 
30 hp företagsekonomi
</t>
        </r>
      </text>
    </comment>
    <comment ref="C34" authorId="0" shapeId="0" xr:uid="{00000000-0006-0000-0200-00000D000000}">
      <text>
        <r>
          <rPr>
            <b/>
            <sz val="9"/>
            <color indexed="81"/>
            <rFont val="Tahoma"/>
            <family val="2"/>
          </rPr>
          <t xml:space="preserve">Behörighet
</t>
        </r>
        <r>
          <rPr>
            <sz val="9"/>
            <color indexed="81"/>
            <rFont val="Tahoma"/>
            <family val="2"/>
          </rPr>
          <t xml:space="preserve">
Kunskaper motsvarande 120 hp varav 60 hp inom huvudområdet inklusive företagsekonomisk metodkurs, 5 hp eller motsvarande.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<sst xmlns="http://schemas.openxmlformats.org/spreadsheetml/2006/main" count="762" uniqueCount="261">
  <si>
    <t xml:space="preserve">Kurs </t>
  </si>
  <si>
    <t>Kurs</t>
  </si>
  <si>
    <t>Antal poäng</t>
  </si>
  <si>
    <t>Träd och skogsekologi</t>
  </si>
  <si>
    <t>Företagsekonomi</t>
  </si>
  <si>
    <t>Ekonomistyrning II</t>
  </si>
  <si>
    <t>Skoglig planering</t>
  </si>
  <si>
    <t xml:space="preserve">Kandidatarbete </t>
  </si>
  <si>
    <t>Statistik för ekonomer</t>
  </si>
  <si>
    <t>Hp</t>
  </si>
  <si>
    <t>LK</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</si>
  <si>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</si>
  <si>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</si>
  <si>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</si>
  <si>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</si>
  <si>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</si>
  <si>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</si>
  <si>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</si>
  <si>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</si>
  <si>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</si>
  <si>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</si>
  <si>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</si>
  <si>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</si>
  <si>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</si>
  <si>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</si>
  <si>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</si>
  <si>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</si>
  <si>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</si>
  <si>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</si>
  <si>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</si>
  <si>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</si>
  <si>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</si>
  <si>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</si>
  <si>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</si>
  <si>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</si>
  <si>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</si>
  <si>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</si>
  <si>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</si>
  <si>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</si>
  <si>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</si>
  <si>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</si>
  <si>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</si>
  <si>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</si>
  <si>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</si>
  <si>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</si>
  <si>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</si>
  <si>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</si>
  <si>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</si>
  <si>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</si>
  <si>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</si>
  <si>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</si>
  <si>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</si>
  <si>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Forest and landscape ecology</t>
  </si>
  <si>
    <t>Forest management methods</t>
  </si>
  <si>
    <t>GIS in forest and landscape</t>
  </si>
  <si>
    <t>Urban trees and forest health</t>
  </si>
  <si>
    <t>Forest and landscape planning</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</si>
  <si>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</si>
  <si>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</si>
  <si>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</si>
  <si>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</si>
  <si>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</si>
  <si>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</si>
  <si>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</si>
  <si>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</si>
  <si>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</si>
  <si>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</si>
  <si>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</si>
  <si>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</si>
  <si>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</si>
  <si>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</si>
  <si>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</si>
  <si>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 xml:space="preserve">Bara i ett huvudområde behöver kraven vara uppfyllt.  </t>
  </si>
  <si>
    <t>Kurser på avancerad nivå varav</t>
  </si>
  <si>
    <t>Avklarad (sätt X)</t>
  </si>
  <si>
    <t>Skog, nyttjande och värden</t>
  </si>
  <si>
    <t>Skoglig marklära och klimatologi</t>
  </si>
  <si>
    <t>Trädbiologi, genetik och evolution</t>
  </si>
  <si>
    <t>Vetenskapsteori och metod</t>
  </si>
  <si>
    <t xml:space="preserve">Skogspolicy och lagar i Serige </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</si>
  <si>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</si>
  <si>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</si>
  <si>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</si>
  <si>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</si>
  <si>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</si>
  <si>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</si>
  <si>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</si>
  <si>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</si>
  <si>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</si>
  <si>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</si>
  <si>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</si>
  <si>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</si>
  <si>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</si>
  <si>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</si>
  <si>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Economical analyses of common forestry problems</t>
  </si>
  <si>
    <t xml:space="preserve">Skogliga analyser </t>
  </si>
  <si>
    <t>Marknadsinriktad virkesförsörning</t>
  </si>
  <si>
    <t>Ledning av organisationer, projekt och processer</t>
  </si>
  <si>
    <t>Forest ecology and conservation biology</t>
  </si>
  <si>
    <t>Control of ecological disturbances in forest ecosystem</t>
  </si>
  <si>
    <t>De globala skogsekosystemen, kolet och klimatet</t>
  </si>
  <si>
    <t>Advanced plant genetics and biotechnology</t>
  </si>
  <si>
    <t>År 1 gemensamma</t>
  </si>
  <si>
    <t>År 2 gemensamma</t>
  </si>
  <si>
    <t>År 2 och 3 inriktning skogsbruksvetenskap</t>
  </si>
  <si>
    <t>År 2 och 3 inriktning biologi</t>
  </si>
  <si>
    <t>Skogsbruksvetenskap grundnivå varav</t>
  </si>
  <si>
    <t>nivå G2F</t>
  </si>
  <si>
    <t xml:space="preserve">Bara i ett  huvudområde behöver kraven vara uppfyllt.  </t>
  </si>
  <si>
    <t>Biologi grundnivå varav</t>
  </si>
  <si>
    <t>SV0007</t>
  </si>
  <si>
    <t>MV0223</t>
  </si>
  <si>
    <t>BI1383</t>
  </si>
  <si>
    <t>SV0005</t>
  </si>
  <si>
    <t>SV0003</t>
  </si>
  <si>
    <t>SV0006</t>
  </si>
  <si>
    <t>BI1382</t>
  </si>
  <si>
    <t>SV0008</t>
  </si>
  <si>
    <t>MS0072</t>
  </si>
  <si>
    <t>BI1416</t>
  </si>
  <si>
    <t>SV0012</t>
  </si>
  <si>
    <t>FÖ0479</t>
  </si>
  <si>
    <t>SV0009</t>
  </si>
  <si>
    <t>KE0074</t>
  </si>
  <si>
    <t>SV0013</t>
  </si>
  <si>
    <t>SV0010</t>
  </si>
  <si>
    <t>SV0011</t>
  </si>
  <si>
    <t>SVXXXX</t>
  </si>
  <si>
    <t>FÖXXXX</t>
  </si>
  <si>
    <t>EXXXXX</t>
  </si>
  <si>
    <t>KE0075</t>
  </si>
  <si>
    <t>BI1415</t>
  </si>
  <si>
    <t>BIXXXX</t>
  </si>
  <si>
    <t>MVXXXX</t>
  </si>
  <si>
    <t>Skog, skogssektorn och hållbar utveckling</t>
  </si>
  <si>
    <t>FÖ0473</t>
  </si>
  <si>
    <t>Organisationsteori</t>
  </si>
  <si>
    <t>NA0182</t>
  </si>
  <si>
    <t>Mikroekonomi 1 med matematik</t>
  </si>
  <si>
    <t>Skogens ekologi och produktionsförmåga</t>
  </si>
  <si>
    <t>FÖ0475</t>
  </si>
  <si>
    <t>BI1419</t>
  </si>
  <si>
    <t>ST0058</t>
  </si>
  <si>
    <t>Skogsbruk och skogens produkter</t>
  </si>
  <si>
    <t>SV0016</t>
  </si>
  <si>
    <t>Forestry in Central Sweden</t>
  </si>
  <si>
    <t>År 3  inriktning Företagsekonomi</t>
  </si>
  <si>
    <t>Organistationsteori II</t>
  </si>
  <si>
    <t xml:space="preserve">Skoglig planering </t>
  </si>
  <si>
    <r>
      <t xml:space="preserve">FYLLS I AUTOMATISKT!         </t>
    </r>
    <r>
      <rPr>
        <b/>
        <sz val="16"/>
        <rFont val="Calibri"/>
        <family val="2"/>
        <scheme val="minor"/>
      </rPr>
      <t xml:space="preserve">                                                                     Examenskrav Skogsekonomi</t>
    </r>
  </si>
  <si>
    <t>Huvudområde Företagsekonomi</t>
  </si>
  <si>
    <t>Företagsekonomi grundnivå varav</t>
  </si>
  <si>
    <t>År  3 inriktning Skogsbruksvetenskap</t>
  </si>
  <si>
    <t>Totalt antal avklarade poäng</t>
  </si>
  <si>
    <t>Totalt antal poäng varav</t>
  </si>
  <si>
    <t>Total antal poäng varav</t>
  </si>
  <si>
    <t>Masterarbete för jägmästarexamen</t>
  </si>
  <si>
    <t xml:space="preserve">År 1 </t>
  </si>
  <si>
    <t xml:space="preserve">År 2 </t>
  </si>
  <si>
    <t>Kandidatarbete Företagsekonomi</t>
  </si>
  <si>
    <t>Poäng i valt huvudområde på avancerad nivå</t>
  </si>
  <si>
    <t>Kurser på avancerad nivå</t>
  </si>
  <si>
    <t xml:space="preserve">Kurser  på avancerad nivå </t>
  </si>
  <si>
    <r>
      <t xml:space="preserve">Masterprogram/Kurser på avancerad nivå - </t>
    </r>
    <r>
      <rPr>
        <b/>
        <sz val="24"/>
        <color rgb="FFFF0000"/>
        <rFont val="Calibri"/>
        <family val="2"/>
        <scheme val="minor"/>
      </rPr>
      <t>Att fylla i själv</t>
    </r>
  </si>
  <si>
    <r>
      <t>Eventuellt övriga kurser (</t>
    </r>
    <r>
      <rPr>
        <b/>
        <sz val="11"/>
        <color rgb="FFFF0000"/>
        <rFont val="Calibri"/>
        <family val="2"/>
        <scheme val="minor"/>
      </rPr>
      <t>att fylla i själv</t>
    </r>
    <r>
      <rPr>
        <b/>
        <sz val="11"/>
        <color theme="1"/>
        <rFont val="Calibri"/>
        <family val="2"/>
        <scheme val="minor"/>
      </rPr>
      <t>)</t>
    </r>
  </si>
  <si>
    <t>Forest &amp; Landscape</t>
  </si>
  <si>
    <t>BI1385</t>
  </si>
  <si>
    <t>BI1386</t>
  </si>
  <si>
    <t>SV0001</t>
  </si>
  <si>
    <t>Vegetation design</t>
  </si>
  <si>
    <t>LK0423</t>
  </si>
  <si>
    <t>LK0424</t>
  </si>
  <si>
    <t xml:space="preserve">Forest and landscape governance </t>
  </si>
  <si>
    <t>SV0014</t>
  </si>
  <si>
    <t>SV0015</t>
  </si>
  <si>
    <t>BI1418</t>
  </si>
  <si>
    <t>Forest and landscape biodiversity conservation and ecosystem services</t>
  </si>
  <si>
    <t>LK0425FÖ0428</t>
  </si>
  <si>
    <t>Environmental discourses and environmental communication</t>
  </si>
  <si>
    <t xml:space="preserve">År 3 </t>
  </si>
  <si>
    <t>Silviculture in forest and landscape under global change</t>
  </si>
  <si>
    <t>Economic decisions in forest and landscape</t>
  </si>
  <si>
    <t>Bachelor thesis in Landscape architecture</t>
  </si>
  <si>
    <t>Bachelor thesis in Forestry Science</t>
  </si>
  <si>
    <t>Huvudområde Landskapsarkitektur</t>
  </si>
  <si>
    <t>Landskapsarkitektur grundnivå varav</t>
  </si>
  <si>
    <t>Kandidatarbete Landskapsarkitektur</t>
  </si>
  <si>
    <t>Avklarad (sätt x)</t>
  </si>
  <si>
    <t xml:space="preserve">Trees, structure and function </t>
  </si>
  <si>
    <t xml:space="preserve">Analysis of forested landscapes </t>
  </si>
  <si>
    <t>Bara i ett  huvudområde behöver kraven vara uppfyllt</t>
  </si>
  <si>
    <t>Bara i ett huvudområde behöver kraven vara uppfyllt</t>
  </si>
  <si>
    <t>Avklarad (Sätt x)</t>
  </si>
  <si>
    <t>Arbets-processer</t>
  </si>
  <si>
    <t xml:space="preserve">Naturliga Processer </t>
  </si>
  <si>
    <t xml:space="preserve">Har man inte läst något av kandidatprogrammen kan man fylla i sina kurser i  denna tabell.  All information man behöver hittar man i kursplanerna för respektive kurs. </t>
  </si>
  <si>
    <t>OBS! Vi arbetar löpande med  kvalitetssäkring och utveckling av verktyget, se därför till att alltid arbeta i den
senaste versionen som finns på programsidan på studentwebben!</t>
  </si>
  <si>
    <t>SV0024</t>
  </si>
  <si>
    <t>BI1433</t>
  </si>
  <si>
    <t>Svampar och insekter i den brukade skogen</t>
  </si>
  <si>
    <t>EX1013</t>
  </si>
  <si>
    <t>Självständigt arbete i företagsekonomi</t>
  </si>
  <si>
    <t>Självständigt arbete i skogsbruksvetenskap</t>
  </si>
  <si>
    <t>Behörig till masterprogram</t>
  </si>
  <si>
    <t>Program</t>
  </si>
  <si>
    <t>Huvudområde</t>
  </si>
  <si>
    <t>Forest Ecology and Sustainable Management</t>
  </si>
  <si>
    <t>Euroforester</t>
  </si>
  <si>
    <t>Forest Bioeconomy</t>
  </si>
  <si>
    <t>Industrial Wood Supply Management</t>
  </si>
  <si>
    <t>Kompletterat med en GIS-kurs? Fyll i uppgifter om kursen på denna rad</t>
  </si>
  <si>
    <t>Fördjupningsnivå G2F</t>
  </si>
  <si>
    <t>Conservation and Management of Fish and Wildlife</t>
  </si>
  <si>
    <t>FÖ0494</t>
  </si>
  <si>
    <t>Skoglig ekonomisk analys och virkesmarknad</t>
  </si>
  <si>
    <t>SV0039</t>
  </si>
  <si>
    <t>Skogsbruk - styrning och ekonomi</t>
  </si>
  <si>
    <t>Forest and Business Management</t>
  </si>
  <si>
    <t>Grundläggande företagsekonomisk metodkurs</t>
  </si>
  <si>
    <t>FÖ0447</t>
  </si>
  <si>
    <t>FÖ0484</t>
  </si>
  <si>
    <t>Redovisning II</t>
  </si>
  <si>
    <t>FÖ0486</t>
  </si>
  <si>
    <t>FÖ0487</t>
  </si>
  <si>
    <t xml:space="preserve"> Poäng i Skogs-teknologi</t>
  </si>
  <si>
    <t>Poäng i Virkeslära</t>
  </si>
  <si>
    <t>Kraven behöver endast vara uppfyllda inom ett huvudområde</t>
  </si>
  <si>
    <t>EX1050</t>
  </si>
  <si>
    <t>SV0074</t>
  </si>
  <si>
    <t>BI1466</t>
  </si>
  <si>
    <t>Skogspolicy  i Sverige</t>
  </si>
  <si>
    <t>SV0068</t>
  </si>
  <si>
    <t>FÖ0507</t>
  </si>
  <si>
    <t xml:space="preserve">Marknadsföring - i systemperspektiv </t>
  </si>
  <si>
    <t>FÖ0508</t>
  </si>
  <si>
    <t>Marknadsföring - projekt och planering</t>
  </si>
  <si>
    <t>SV0083</t>
  </si>
  <si>
    <t>Fältkurs i skogsbrukets grunder</t>
  </si>
  <si>
    <t xml:space="preserve">Redovisning och ekonomistyrning </t>
  </si>
  <si>
    <t>SV0090</t>
  </si>
  <si>
    <t>ÖS0007</t>
  </si>
  <si>
    <t>Grundläggande skogsekonomisk metodkurs</t>
  </si>
  <si>
    <t>Planeringsverktyg för Skogsekonomiprogrammet</t>
  </si>
  <si>
    <t>Detta planeringsverktyg är framtaget för att stötta dig som student på Skogsekonomiprogrammet när du planerar din utbildning och eventuellt siktar mot en jägmästarexamen. Här kan du följa dina avklarade kurser, se vilka krav som gäller för examen och planera fortsatta studier på avancerad nivå.</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</si>
  <si>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</si>
  <si>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</si>
  <si>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</si>
  <si>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</si>
  <si>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</si>
  <si>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</si>
  <si>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överlapp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</si>
  <si>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Länk till programsidan</t>
  </si>
  <si>
    <r>
      <rPr>
        <b/>
        <sz val="16"/>
        <color rgb="FFC00000"/>
        <rFont val="Calibri"/>
        <family val="2"/>
        <scheme val="minor"/>
      </rPr>
      <t>FYLLS I AUTOMATISKT!</t>
    </r>
    <r>
      <rPr>
        <b/>
        <sz val="16"/>
        <color rgb="FFFF0000"/>
        <rFont val="Calibri"/>
        <family val="2"/>
        <scheme val="minor"/>
      </rPr>
      <t xml:space="preserve">
</t>
    </r>
    <r>
      <rPr>
        <b/>
        <sz val="16"/>
        <rFont val="Calibri"/>
        <family val="2"/>
        <scheme val="minor"/>
      </rPr>
      <t>Kandidatexamen</t>
    </r>
  </si>
  <si>
    <t>Skogsekonomiprogrammet</t>
  </si>
  <si>
    <t xml:space="preserve">OBS! Vi arbetar löpande med  kvalitetssäkring och utveckling av verktyget, se därför till att alltid arbeta i den
senaste versionen som finns på programsidan på studentwebben! </t>
  </si>
  <si>
    <t>SV0081</t>
  </si>
  <si>
    <t>Skogsbruk i Mellansverige</t>
  </si>
  <si>
    <r>
      <rPr>
        <b/>
        <sz val="12"/>
        <color theme="1"/>
        <rFont val="Calibri"/>
        <family val="2"/>
        <scheme val="minor"/>
      </rPr>
      <t>Eventuellt övriga kurser</t>
    </r>
    <r>
      <rPr>
        <b/>
        <sz val="12"/>
        <rFont val="Calibri"/>
        <family val="2"/>
        <scheme val="minor"/>
      </rPr>
      <t xml:space="preserve"> (att fylla i själv</t>
    </r>
    <r>
      <rPr>
        <b/>
        <sz val="12"/>
        <color theme="1"/>
        <rFont val="Calibri"/>
        <family val="2"/>
        <scheme val="minor"/>
      </rPr>
      <t>)</t>
    </r>
    <r>
      <rPr>
        <b/>
        <sz val="11"/>
        <color theme="1"/>
        <rFont val="Calibri"/>
        <family val="2"/>
        <scheme val="minor"/>
      </rPr>
      <t xml:space="preserve">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</si>
  <si>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Masterprogram/Kurser på avancerad nivå -</t>
    </r>
    <r>
      <rPr>
        <b/>
        <sz val="24"/>
        <rFont val="Calibri"/>
        <family val="2"/>
        <scheme val="minor"/>
      </rPr>
      <t xml:space="preserve"> Att fylla i själv</t>
    </r>
  </si>
  <si>
    <t>Används ej på denna nivå</t>
  </si>
  <si>
    <r>
      <t xml:space="preserve"> Kurser som ska ingå i Jägmästarexamen - </t>
    </r>
    <r>
      <rPr>
        <b/>
        <i/>
        <sz val="24"/>
        <color rgb="FFC00000"/>
        <rFont val="Calibri"/>
        <family val="2"/>
        <scheme val="minor"/>
      </rPr>
      <t>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</si>
</sst>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4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11"/>
      <color rgb="FFFF0000"/>
      <name val="Calibri"/>
      <family val="2"/>
      <scheme val="minor"/>
    </font>
    <font>
      <b/>
      <sz val="24"/>
      <color rgb="FFFF0000"/>
      <name val="Calibri"/>
      <family val="2"/>
      <scheme val="minor"/>
    </font>
    <font>
      <b/>
      <sz val="11"/>
      <color theme="0"/>
      <name val="Calibri"/>
      <family val="2"/>
      <scheme val="minor"/>
    </font>
    <font>
      <sz val="11"/>
      <color theme="0"/>
      <name val="Calibri"/>
      <family val="2"/>
      <scheme val="minor"/>
    </font>
    <font>
      <i/>
      <sz val="11"/>
      <name val="Calibri"/>
      <family val="2"/>
      <scheme val="minor"/>
    </font>
    <font>
      <b/>
      <sz val="14"/>
      <color theme="0"/>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11"/>
      <color rgb="FFC00000"/>
      <name val="Calibri"/>
      <family val="2"/>
      <scheme val="minor"/>
    </font>
    <font>
      <sz val="11"/>
      <color rgb="FFC00000"/>
      <name val="Calibri"/>
      <family val="2"/>
      <scheme val="minor"/>
    </font>
    <font>
      <b/>
      <sz val="9"/>
      <color indexed="81"/>
      <name val="Tahoma"/>
      <family val="2"/>
    </font>
    <font>
      <b/>
      <sz val="16"/>
      <color rgb="FFC00000"/>
      <name val="Calibri"/>
      <family val="2"/>
      <scheme val="minor"/>
    </font>
    <font>
      <b/>
      <sz val="24"/>
      <name val="Calibri"/>
      <family val="2"/>
      <scheme val="minor"/>
    </font>
    <font>
      <b/>
      <sz val="11"/>
      <color theme="1" tint="0.34998626667073579"/>
      <name val="Calibri"/>
      <family val="2"/>
      <scheme val="minor"/>
    </font>
    <font>
      <sz val="11"/>
      <color theme="1" tint="0.34998626667073579"/>
      <name val="Calibri"/>
      <family val="2"/>
      <scheme val="minor"/>
    </font>
    <font>
      <b/>
      <i/>
      <sz val="14"/>
      <color rgb="FFC00000"/>
      <name val="Calibri"/>
      <family val="2"/>
      <scheme val="minor"/>
    </font>
    <font>
      <b/>
      <i/>
      <sz val="24"/>
      <color rgb="FFC0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489">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2" fillId="5" borderId="13" xfId="0" applyFont="1" applyFill="1" applyBorder="1" applyAlignment="1" applyProtection="1">
      <alignment horizontal="center" vertical="center" wrapText="1"/>
      <protection locked="0"/>
    </xf>
    <xf numFmtId="0" fontId="0" fillId="4" borderId="40" xfId="0" applyFill="1" applyBorder="1" applyProtection="1">
      <protection locked="0"/>
    </xf>
    <xf numFmtId="0" fontId="2" fillId="4" borderId="37" xfId="0" applyFont="1" applyFill="1" applyBorder="1" applyAlignment="1" applyProtection="1">
      <alignment horizontal="center"/>
      <protection locked="0"/>
    </xf>
    <xf numFmtId="0" fontId="2" fillId="4" borderId="37" xfId="0" applyFont="1" applyFill="1" applyBorder="1" applyAlignment="1" applyProtection="1">
      <alignment horizontal="center" wrapText="1"/>
      <protection locked="0"/>
    </xf>
    <xf numFmtId="0" fontId="2" fillId="4" borderId="37" xfId="0" applyFont="1" applyFill="1" applyBorder="1" applyAlignment="1" applyProtection="1">
      <alignment vertical="center"/>
      <protection locked="0"/>
    </xf>
    <xf numFmtId="0" fontId="2" fillId="4" borderId="37" xfId="0" applyFont="1" applyFill="1" applyBorder="1" applyAlignment="1" applyProtection="1">
      <alignment horizontal="center" vertical="center" wrapText="1"/>
      <protection locked="0"/>
    </xf>
    <xf numFmtId="0" fontId="1" fillId="4" borderId="41"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3" xfId="0" applyFont="1" applyBorder="1" applyAlignment="1" applyProtection="1">
      <alignment horizontal="center"/>
      <protection locked="0"/>
    </xf>
    <xf numFmtId="0" fontId="3" fillId="0" borderId="28" xfId="0" applyFont="1" applyBorder="1" applyProtection="1">
      <protection locked="0"/>
    </xf>
    <xf numFmtId="0" fontId="3" fillId="3" borderId="0" xfId="0" applyFont="1" applyFill="1" applyProtection="1">
      <protection locked="0"/>
    </xf>
    <xf numFmtId="0" fontId="24"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9" xfId="0" applyFont="1" applyBorder="1" applyProtection="1">
      <protection locked="0"/>
    </xf>
    <xf numFmtId="0" fontId="3" fillId="0" borderId="30" xfId="0" applyFont="1" applyBorder="1" applyProtection="1">
      <protection locked="0"/>
    </xf>
    <xf numFmtId="0" fontId="0" fillId="0" borderId="14" xfId="0" applyBorder="1" applyProtection="1">
      <protection locked="0"/>
    </xf>
    <xf numFmtId="0" fontId="0" fillId="0" borderId="29" xfId="0" applyBorder="1" applyProtection="1">
      <protection locked="0"/>
    </xf>
    <xf numFmtId="0" fontId="0" fillId="0" borderId="30" xfId="0" applyBorder="1" applyProtection="1">
      <protection locked="0"/>
    </xf>
    <xf numFmtId="0" fontId="15" fillId="3" borderId="0" xfId="0" applyFont="1" applyFill="1" applyAlignment="1" applyProtection="1">
      <alignment horizontal="center"/>
      <protection locked="0"/>
    </xf>
    <xf numFmtId="0" fontId="3" fillId="4" borderId="37" xfId="0" applyFont="1" applyFill="1" applyBorder="1" applyAlignment="1" applyProtection="1">
      <alignment horizontal="center"/>
      <protection locked="0"/>
    </xf>
    <xf numFmtId="0" fontId="0" fillId="4" borderId="41" xfId="0" applyFill="1" applyBorder="1" applyProtection="1">
      <protection locked="0"/>
    </xf>
    <xf numFmtId="0" fontId="0" fillId="0" borderId="28" xfId="0" applyBorder="1" applyProtection="1">
      <protection locked="0"/>
    </xf>
    <xf numFmtId="0" fontId="0" fillId="3" borderId="12" xfId="0" applyFill="1" applyBorder="1" applyProtection="1">
      <protection locked="0"/>
    </xf>
    <xf numFmtId="0" fontId="3" fillId="6" borderId="37" xfId="0" applyFont="1" applyFill="1" applyBorder="1" applyAlignment="1" applyProtection="1">
      <alignment horizontal="center"/>
      <protection locked="0"/>
    </xf>
    <xf numFmtId="0" fontId="0" fillId="6" borderId="41" xfId="0" applyFill="1" applyBorder="1" applyProtection="1">
      <protection locked="0"/>
    </xf>
    <xf numFmtId="0" fontId="0" fillId="3" borderId="46" xfId="0" applyFill="1" applyBorder="1" applyProtection="1">
      <protection locked="0"/>
    </xf>
    <xf numFmtId="0" fontId="3" fillId="0" borderId="1" xfId="0" applyFont="1" applyBorder="1" applyProtection="1">
      <protection locked="0"/>
    </xf>
    <xf numFmtId="0" fontId="3" fillId="8" borderId="34" xfId="0" applyFont="1" applyFill="1" applyBorder="1" applyProtection="1">
      <protection locked="0"/>
    </xf>
    <xf numFmtId="0" fontId="0" fillId="8" borderId="28" xfId="0" applyFill="1" applyBorder="1" applyProtection="1">
      <protection locked="0"/>
    </xf>
    <xf numFmtId="0" fontId="0" fillId="0" borderId="1" xfId="0" applyBorder="1" applyProtection="1">
      <protection locked="0"/>
    </xf>
    <xf numFmtId="0" fontId="3" fillId="0" borderId="34" xfId="0" applyFont="1" applyBorder="1" applyAlignment="1" applyProtection="1">
      <alignment horizontal="center"/>
      <protection locked="0"/>
    </xf>
    <xf numFmtId="0" fontId="0" fillId="9" borderId="40" xfId="0" applyFill="1" applyBorder="1" applyProtection="1">
      <protection locked="0"/>
    </xf>
    <xf numFmtId="0" fontId="1"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wrapText="1"/>
      <protection locked="0"/>
    </xf>
    <xf numFmtId="0" fontId="3" fillId="9" borderId="1" xfId="0" applyFont="1" applyFill="1" applyBorder="1" applyAlignment="1" applyProtection="1">
      <alignment horizontal="center"/>
      <protection locked="0"/>
    </xf>
    <xf numFmtId="0" fontId="0" fillId="9" borderId="18" xfId="0" applyFill="1" applyBorder="1" applyProtection="1">
      <protection locked="0"/>
    </xf>
    <xf numFmtId="0" fontId="0" fillId="9" borderId="18" xfId="0" applyFill="1" applyBorder="1" applyAlignment="1" applyProtection="1">
      <alignment horizontal="center" wrapText="1"/>
      <protection locked="0"/>
    </xf>
    <xf numFmtId="0" fontId="0" fillId="9" borderId="28" xfId="0" applyFill="1" applyBorder="1" applyProtection="1">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3" fillId="3" borderId="25"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4" xfId="0" applyBorder="1" applyAlignment="1" applyProtection="1">
      <alignment horizont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center"/>
      <protection locked="0"/>
    </xf>
    <xf numFmtId="0" fontId="14" fillId="3" borderId="0" xfId="0" applyFont="1" applyFill="1" applyAlignment="1" applyProtection="1">
      <alignment horizont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1" xfId="0" applyBorder="1" applyProtection="1">
      <protection locked="0"/>
    </xf>
    <xf numFmtId="0" fontId="0" fillId="3" borderId="2" xfId="0" applyFill="1" applyBorder="1"/>
    <xf numFmtId="0" fontId="3" fillId="0" borderId="24" xfId="0" applyFont="1" applyBorder="1"/>
    <xf numFmtId="0" fontId="3" fillId="0" borderId="25" xfId="0" applyFont="1" applyBorder="1" applyAlignment="1">
      <alignment horizontal="center"/>
    </xf>
    <xf numFmtId="0" fontId="3" fillId="0" borderId="25"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7" xfId="0" applyFont="1" applyFill="1" applyBorder="1" applyAlignment="1">
      <alignment horizontal="center"/>
    </xf>
    <xf numFmtId="0" fontId="3" fillId="4" borderId="37" xfId="0" applyFont="1" applyFill="1" applyBorder="1" applyAlignment="1">
      <alignment horizontal="center"/>
    </xf>
    <xf numFmtId="0" fontId="3" fillId="4" borderId="37" xfId="0" applyFont="1" applyFill="1" applyBorder="1" applyAlignment="1">
      <alignment horizontal="center" wrapText="1"/>
    </xf>
    <xf numFmtId="0" fontId="0" fillId="0" borderId="24" xfId="0" applyBorder="1"/>
    <xf numFmtId="0" fontId="0" fillId="3" borderId="12" xfId="0" applyFill="1" applyBorder="1"/>
    <xf numFmtId="0" fontId="0" fillId="6" borderId="40" xfId="0" applyFill="1" applyBorder="1"/>
    <xf numFmtId="0" fontId="1" fillId="6" borderId="37" xfId="0" applyFont="1" applyFill="1" applyBorder="1" applyAlignment="1">
      <alignment horizontal="center"/>
    </xf>
    <xf numFmtId="0" fontId="3" fillId="6" borderId="37" xfId="0" applyFont="1" applyFill="1" applyBorder="1" applyAlignment="1">
      <alignment horizontal="center"/>
    </xf>
    <xf numFmtId="0" fontId="3" fillId="6" borderId="37" xfId="0" applyFont="1" applyFill="1" applyBorder="1" applyAlignment="1">
      <alignment horizontal="center" wrapText="1"/>
    </xf>
    <xf numFmtId="0" fontId="0" fillId="3" borderId="46" xfId="0" applyFill="1" applyBorder="1"/>
    <xf numFmtId="0" fontId="3" fillId="0" borderId="1" xfId="0" applyFont="1" applyBorder="1"/>
    <xf numFmtId="0" fontId="25" fillId="0" borderId="1" xfId="0" applyFont="1" applyBorder="1"/>
    <xf numFmtId="0" fontId="25" fillId="0" borderId="1" xfId="0" applyFont="1" applyBorder="1" applyAlignment="1">
      <alignment horizontal="right"/>
    </xf>
    <xf numFmtId="0" fontId="0" fillId="8" borderId="40" xfId="0" applyFill="1" applyBorder="1"/>
    <xf numFmtId="0" fontId="1" fillId="8" borderId="14"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8" xfId="0" applyFont="1" applyFill="1" applyBorder="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4" fillId="6" borderId="18" xfId="0" applyFont="1" applyFill="1" applyBorder="1"/>
    <xf numFmtId="0" fontId="4" fillId="6" borderId="18" xfId="0" applyFont="1" applyFill="1" applyBorder="1" applyAlignment="1">
      <alignment horizontal="center"/>
    </xf>
    <xf numFmtId="0" fontId="10" fillId="2" borderId="7" xfId="0" applyFont="1" applyFill="1" applyBorder="1"/>
    <xf numFmtId="0" fontId="10" fillId="2" borderId="0" xfId="0" applyFont="1" applyFill="1"/>
    <xf numFmtId="164" fontId="10" fillId="2" borderId="0" xfId="0" applyNumberFormat="1" applyFont="1" applyFill="1" applyAlignment="1">
      <alignment horizontal="center" vertical="center"/>
    </xf>
    <xf numFmtId="1" fontId="13" fillId="2" borderId="8" xfId="0" applyNumberFormat="1" applyFont="1" applyFill="1" applyBorder="1" applyAlignment="1">
      <alignment horizontal="center" vertical="center"/>
    </xf>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3" xfId="0" applyFont="1" applyFill="1" applyBorder="1"/>
    <xf numFmtId="0" fontId="13" fillId="2" borderId="44" xfId="0" applyFont="1" applyFill="1" applyBorder="1"/>
    <xf numFmtId="0" fontId="15" fillId="2" borderId="44" xfId="0" applyFont="1" applyFill="1" applyBorder="1" applyAlignment="1">
      <alignment horizontal="center" vertical="center"/>
    </xf>
    <xf numFmtId="0" fontId="13"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3" fillId="3" borderId="0" xfId="0" applyFont="1" applyFill="1" applyProtection="1">
      <protection locked="0"/>
    </xf>
    <xf numFmtId="0" fontId="2" fillId="5" borderId="13" xfId="0" applyFont="1" applyFill="1" applyBorder="1" applyAlignment="1" applyProtection="1">
      <alignment horizontal="center" wrapText="1"/>
      <protection locked="0"/>
    </xf>
    <xf numFmtId="0" fontId="3" fillId="0" borderId="35" xfId="0" applyFont="1" applyBorder="1" applyAlignment="1" applyProtection="1">
      <alignment horizontal="center"/>
      <protection locked="0"/>
    </xf>
    <xf numFmtId="0" fontId="3" fillId="9" borderId="1" xfId="0" applyFont="1" applyFill="1" applyBorder="1" applyAlignment="1" applyProtection="1">
      <alignment horizontal="center" wrapText="1"/>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11" fillId="3" borderId="0" xfId="0" applyFont="1" applyFill="1" applyProtection="1">
      <protection locked="0"/>
    </xf>
    <xf numFmtId="0" fontId="11" fillId="3"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4" fillId="3" borderId="0" xfId="0" applyFont="1" applyFill="1" applyAlignment="1" applyProtection="1">
      <alignment horizontal="center" vertical="center"/>
      <protection locked="0"/>
    </xf>
    <xf numFmtId="0" fontId="0" fillId="0" borderId="36" xfId="0" applyBorder="1" applyAlignment="1" applyProtection="1">
      <alignment horizontal="center"/>
      <protection locked="0"/>
    </xf>
    <xf numFmtId="0" fontId="24" fillId="3" borderId="0" xfId="0" applyFont="1" applyFill="1" applyAlignment="1" applyProtection="1">
      <alignment horizontal="center" vertical="center"/>
      <protection locked="0"/>
    </xf>
    <xf numFmtId="0" fontId="10" fillId="2" borderId="0" xfId="0" applyFont="1" applyFill="1" applyAlignment="1">
      <alignment horizontal="center"/>
    </xf>
    <xf numFmtId="0" fontId="13" fillId="2" borderId="8" xfId="0" applyFont="1" applyFill="1" applyBorder="1" applyAlignment="1">
      <alignment horizontal="center"/>
    </xf>
    <xf numFmtId="0" fontId="13" fillId="2" borderId="11" xfId="0" applyFont="1" applyFill="1" applyBorder="1" applyAlignment="1">
      <alignment horizontal="center" vertical="center"/>
    </xf>
    <xf numFmtId="0" fontId="4" fillId="6" borderId="20" xfId="0" applyFont="1" applyFill="1" applyBorder="1"/>
    <xf numFmtId="164" fontId="10" fillId="2" borderId="0" xfId="0" applyNumberFormat="1" applyFont="1" applyFill="1" applyAlignment="1">
      <alignment horizontal="center"/>
    </xf>
    <xf numFmtId="0" fontId="13" fillId="2" borderId="0" xfId="0" applyFont="1" applyFill="1" applyAlignment="1">
      <alignment horizontal="center"/>
    </xf>
    <xf numFmtId="0" fontId="0" fillId="2" borderId="0" xfId="0" applyFill="1"/>
    <xf numFmtId="0" fontId="15" fillId="2" borderId="8" xfId="0" applyFont="1" applyFill="1" applyBorder="1"/>
    <xf numFmtId="0" fontId="15" fillId="2" borderId="0" xfId="0" applyFont="1" applyFill="1" applyAlignment="1">
      <alignment horizontal="center"/>
    </xf>
    <xf numFmtId="0" fontId="13" fillId="2" borderId="43" xfId="0" applyFont="1" applyFill="1" applyBorder="1"/>
    <xf numFmtId="0" fontId="13" fillId="2" borderId="44" xfId="0" applyFont="1" applyFill="1" applyBorder="1" applyAlignment="1">
      <alignment horizontal="center"/>
    </xf>
    <xf numFmtId="0" fontId="13" fillId="2" borderId="45" xfId="0" applyFont="1" applyFill="1" applyBorder="1" applyAlignment="1">
      <alignment horizontal="center"/>
    </xf>
    <xf numFmtId="0" fontId="3" fillId="10" borderId="37" xfId="0" applyFont="1" applyFill="1" applyBorder="1" applyAlignment="1" applyProtection="1">
      <alignment horizontal="center"/>
      <protection locked="0"/>
    </xf>
    <xf numFmtId="0" fontId="0" fillId="10" borderId="41" xfId="0" applyFill="1" applyBorder="1" applyProtection="1">
      <protection locked="0"/>
    </xf>
    <xf numFmtId="0" fontId="3" fillId="2" borderId="37" xfId="0" applyFont="1" applyFill="1" applyBorder="1" applyAlignment="1" applyProtection="1">
      <alignment horizontal="center"/>
      <protection locked="0"/>
    </xf>
    <xf numFmtId="0" fontId="0" fillId="2" borderId="41" xfId="0" applyFill="1" applyBorder="1" applyProtection="1">
      <protection locked="0"/>
    </xf>
    <xf numFmtId="0" fontId="1" fillId="9" borderId="18" xfId="0" applyFont="1" applyFill="1" applyBorder="1" applyAlignment="1" applyProtection="1">
      <alignment horizontal="center" vertical="center"/>
      <protection locked="0"/>
    </xf>
    <xf numFmtId="0" fontId="0" fillId="0" borderId="42" xfId="0" applyBorder="1" applyProtection="1">
      <protection locked="0"/>
    </xf>
    <xf numFmtId="0" fontId="0" fillId="0" borderId="16"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5" xfId="0" applyBorder="1" applyAlignment="1" applyProtection="1">
      <alignment horizontal="center"/>
      <protection locked="0"/>
    </xf>
    <xf numFmtId="0" fontId="10" fillId="3" borderId="0" xfId="0" applyFont="1" applyFill="1" applyAlignment="1" applyProtection="1">
      <alignment vertical="center"/>
      <protection locked="0"/>
    </xf>
    <xf numFmtId="0" fontId="0" fillId="10" borderId="7" xfId="0" applyFill="1" applyBorder="1"/>
    <xf numFmtId="0" fontId="1" fillId="10" borderId="37" xfId="0" applyFont="1" applyFill="1" applyBorder="1" applyAlignment="1">
      <alignment horizontal="center"/>
    </xf>
    <xf numFmtId="0" fontId="3" fillId="10" borderId="37" xfId="0" applyFont="1" applyFill="1" applyBorder="1" applyAlignment="1">
      <alignment horizontal="center"/>
    </xf>
    <xf numFmtId="0" fontId="3" fillId="10" borderId="37" xfId="0" applyFont="1" applyFill="1" applyBorder="1" applyAlignment="1">
      <alignment horizontal="center" wrapText="1"/>
    </xf>
    <xf numFmtId="0" fontId="3" fillId="0" borderId="16" xfId="0" applyFont="1" applyBorder="1"/>
    <xf numFmtId="0" fontId="0" fillId="3" borderId="40" xfId="0" applyFill="1" applyBorder="1"/>
    <xf numFmtId="0" fontId="0" fillId="2" borderId="40" xfId="0" applyFill="1" applyBorder="1"/>
    <xf numFmtId="0" fontId="1" fillId="2" borderId="37" xfId="0" applyFont="1" applyFill="1" applyBorder="1" applyAlignment="1">
      <alignment horizontal="center"/>
    </xf>
    <xf numFmtId="0" fontId="3" fillId="2" borderId="37" xfId="0" applyFont="1" applyFill="1" applyBorder="1" applyAlignment="1">
      <alignment horizontal="center"/>
    </xf>
    <xf numFmtId="0" fontId="3" fillId="2" borderId="37" xfId="0" applyFont="1" applyFill="1" applyBorder="1" applyAlignment="1">
      <alignment horizontal="center" wrapText="1"/>
    </xf>
    <xf numFmtId="0" fontId="13" fillId="5" borderId="11" xfId="0" applyFont="1" applyFill="1" applyBorder="1" applyAlignment="1">
      <alignment horizontal="center"/>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3"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9"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5"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5" fillId="5" borderId="7" xfId="0" applyFont="1" applyFill="1" applyBorder="1"/>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3" fillId="0" borderId="13" xfId="0" applyFont="1" applyBorder="1" applyProtection="1">
      <protection locked="0"/>
    </xf>
    <xf numFmtId="0" fontId="18" fillId="8" borderId="21" xfId="0" applyFont="1" applyFill="1" applyBorder="1" applyAlignment="1" applyProtection="1">
      <alignment vertical="center"/>
      <protection locked="0"/>
    </xf>
    <xf numFmtId="0" fontId="0" fillId="5" borderId="5" xfId="0" applyFill="1" applyBorder="1" applyProtection="1">
      <protection locked="0"/>
    </xf>
    <xf numFmtId="0" fontId="2" fillId="5" borderId="6" xfId="0" applyFont="1" applyFill="1" applyBorder="1" applyAlignment="1" applyProtection="1">
      <alignment horizontal="center"/>
      <protection locked="0"/>
    </xf>
    <xf numFmtId="0" fontId="2" fillId="5" borderId="0" xfId="0" applyFont="1" applyFill="1" applyProtection="1">
      <protection locked="0"/>
    </xf>
    <xf numFmtId="0" fontId="11" fillId="3" borderId="0" xfId="0" applyFont="1" applyFill="1"/>
    <xf numFmtId="0" fontId="11" fillId="3" borderId="0" xfId="0" applyFont="1" applyFill="1" applyAlignment="1">
      <alignment horizontal="center"/>
    </xf>
    <xf numFmtId="0" fontId="4" fillId="3" borderId="0" xfId="0" applyFont="1" applyFill="1" applyAlignment="1">
      <alignment horizontal="center"/>
    </xf>
    <xf numFmtId="0" fontId="5" fillId="3" borderId="0" xfId="0" applyFont="1" applyFill="1" applyAlignment="1" applyProtection="1">
      <alignment horizontal="center" vertical="center" wrapText="1"/>
      <protection locked="0"/>
    </xf>
    <xf numFmtId="0" fontId="24" fillId="3" borderId="0" xfId="0" applyFont="1" applyFill="1"/>
    <xf numFmtId="0" fontId="3" fillId="3" borderId="4" xfId="0" applyFont="1" applyFill="1" applyBorder="1" applyAlignment="1" applyProtection="1">
      <alignment horizontal="center" wrapText="1"/>
      <protection locked="0"/>
    </xf>
    <xf numFmtId="0" fontId="13" fillId="5" borderId="11" xfId="0" applyFont="1" applyFill="1" applyBorder="1" applyAlignment="1">
      <alignment horizontal="center" vertical="center"/>
    </xf>
    <xf numFmtId="0" fontId="14" fillId="5" borderId="7" xfId="0" applyFont="1" applyFill="1" applyBorder="1"/>
    <xf numFmtId="0" fontId="14" fillId="5" borderId="0" xfId="0" applyFont="1" applyFill="1"/>
    <xf numFmtId="0" fontId="15" fillId="5" borderId="9" xfId="0" applyFont="1" applyFill="1" applyBorder="1"/>
    <xf numFmtId="0" fontId="14" fillId="5" borderId="0" xfId="0" applyFont="1" applyFill="1" applyAlignment="1">
      <alignment horizontal="center"/>
    </xf>
    <xf numFmtId="164" fontId="13" fillId="2" borderId="8" xfId="0" applyNumberFormat="1" applyFont="1" applyFill="1" applyBorder="1" applyAlignment="1">
      <alignment horizontal="center"/>
    </xf>
    <xf numFmtId="0" fontId="0" fillId="2" borderId="3" xfId="0" applyFill="1" applyBorder="1" applyProtection="1">
      <protection locked="0"/>
    </xf>
    <xf numFmtId="0" fontId="0" fillId="2" borderId="4" xfId="0" applyFill="1" applyBorder="1" applyProtection="1">
      <protection locked="0"/>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center" wrapText="1"/>
      <protection locked="0"/>
    </xf>
    <xf numFmtId="0" fontId="28" fillId="5" borderId="0" xfId="0" applyFont="1" applyFill="1"/>
    <xf numFmtId="0" fontId="0" fillId="5" borderId="0" xfId="0" applyFill="1"/>
    <xf numFmtId="0" fontId="0" fillId="3" borderId="32" xfId="0" applyFill="1" applyBorder="1"/>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0" fillId="3" borderId="33" xfId="0" applyFill="1" applyBorder="1"/>
    <xf numFmtId="0" fontId="0" fillId="2" borderId="4" xfId="0" applyFill="1" applyBorder="1" applyAlignment="1" applyProtection="1">
      <alignment horizontal="center"/>
      <protection locked="0"/>
    </xf>
    <xf numFmtId="0" fontId="1" fillId="5" borderId="20" xfId="0" applyFont="1" applyFill="1" applyBorder="1" applyProtection="1">
      <protection locked="0"/>
    </xf>
    <xf numFmtId="0" fontId="13" fillId="2" borderId="4" xfId="0" applyFont="1" applyFill="1" applyBorder="1" applyAlignment="1" applyProtection="1">
      <alignment horizont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0" fillId="3" borderId="12" xfId="0" applyFill="1" applyBorder="1" applyAlignment="1">
      <alignment wrapText="1"/>
    </xf>
    <xf numFmtId="0" fontId="31" fillId="4" borderId="37" xfId="0" applyFont="1" applyFill="1" applyBorder="1" applyAlignment="1" applyProtection="1">
      <alignment horizontal="center" vertical="center" wrapText="1"/>
      <protection locked="0"/>
    </xf>
    <xf numFmtId="0" fontId="32" fillId="2" borderId="4" xfId="0" applyFont="1" applyFill="1" applyBorder="1" applyProtection="1">
      <protection locked="0"/>
    </xf>
    <xf numFmtId="0" fontId="32" fillId="3" borderId="0" xfId="0" applyFont="1" applyFill="1" applyProtection="1">
      <protection locked="0"/>
    </xf>
    <xf numFmtId="0" fontId="32" fillId="0" borderId="0" xfId="0" applyFont="1" applyProtection="1">
      <protection locked="0"/>
    </xf>
    <xf numFmtId="0" fontId="18" fillId="8" borderId="18" xfId="0" applyFont="1" applyFill="1" applyBorder="1" applyAlignment="1" applyProtection="1">
      <alignment vertical="center"/>
      <protection locked="0"/>
    </xf>
    <xf numFmtId="0" fontId="0" fillId="2" borderId="31" xfId="0" applyFill="1" applyBorder="1" applyProtection="1">
      <protection locked="0"/>
    </xf>
    <xf numFmtId="0" fontId="13" fillId="5" borderId="13" xfId="0" applyFont="1" applyFill="1" applyBorder="1" applyAlignment="1" applyProtection="1">
      <alignment vertical="center"/>
      <protection locked="0"/>
    </xf>
    <xf numFmtId="0" fontId="13" fillId="5" borderId="30" xfId="0" applyFont="1" applyFill="1" applyBorder="1" applyAlignment="1" applyProtection="1">
      <alignment vertical="center"/>
      <protection locked="0"/>
    </xf>
    <xf numFmtId="0" fontId="3" fillId="3" borderId="2" xfId="0" applyFont="1" applyFill="1" applyBorder="1"/>
    <xf numFmtId="0" fontId="1" fillId="4" borderId="18" xfId="0" applyFont="1" applyFill="1" applyBorder="1" applyAlignment="1">
      <alignment horizontal="center"/>
    </xf>
    <xf numFmtId="0" fontId="3" fillId="4" borderId="18" xfId="0" applyFont="1" applyFill="1" applyBorder="1" applyAlignment="1">
      <alignment horizontal="center"/>
    </xf>
    <xf numFmtId="0" fontId="3" fillId="4" borderId="18" xfId="0" applyFont="1" applyFill="1" applyBorder="1" applyAlignment="1">
      <alignment horizontal="center" wrapText="1"/>
    </xf>
    <xf numFmtId="0" fontId="3" fillId="4" borderId="18" xfId="0" applyFont="1" applyFill="1" applyBorder="1" applyAlignment="1" applyProtection="1">
      <alignment horizontal="center"/>
      <protection locked="0"/>
    </xf>
    <xf numFmtId="0" fontId="0" fillId="4" borderId="21" xfId="0" applyFill="1" applyBorder="1" applyProtection="1">
      <protection locked="0"/>
    </xf>
    <xf numFmtId="0" fontId="0" fillId="3" borderId="1" xfId="0" applyFill="1" applyBorder="1"/>
    <xf numFmtId="0" fontId="15" fillId="3" borderId="23" xfId="0" applyFont="1" applyFill="1" applyBorder="1"/>
    <xf numFmtId="0" fontId="25" fillId="0" borderId="34" xfId="0" applyFont="1" applyBorder="1" applyAlignment="1" applyProtection="1">
      <alignment horizontal="center"/>
      <protection locked="0"/>
    </xf>
    <xf numFmtId="0" fontId="37" fillId="9" borderId="1" xfId="0" applyFont="1" applyFill="1" applyBorder="1" applyAlignment="1" applyProtection="1">
      <alignment horizontal="center"/>
      <protection locked="0"/>
    </xf>
    <xf numFmtId="0" fontId="37" fillId="9" borderId="4" xfId="0" applyFont="1" applyFill="1" applyBorder="1" applyAlignment="1" applyProtection="1">
      <alignment horizontal="center"/>
      <protection locked="0"/>
    </xf>
    <xf numFmtId="0" fontId="5" fillId="6" borderId="35"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32"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5" fillId="6" borderId="24" xfId="0" applyFont="1" applyFill="1" applyBorder="1" applyAlignment="1" applyProtection="1">
      <alignment horizontal="center" vertic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6" xfId="0" applyFont="1" applyFill="1" applyBorder="1" applyAlignment="1">
      <alignment horizontal="center"/>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6"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 fillId="5" borderId="39"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2" fillId="5" borderId="38"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33"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6"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4" fillId="3" borderId="0" xfId="0" applyFont="1" applyFill="1" applyAlignment="1" applyProtection="1">
      <alignment horizontal="center" vertical="center" wrapText="1"/>
      <protection locked="0"/>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4" fillId="8" borderId="8" xfId="0" applyFont="1" applyFill="1" applyBorder="1" applyAlignment="1">
      <alignment horizontal="center" wrapText="1"/>
    </xf>
    <xf numFmtId="0" fontId="5" fillId="8" borderId="35"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0" fontId="10" fillId="3" borderId="0" xfId="0" applyFont="1" applyFill="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27" fillId="3" borderId="10"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1" fillId="3" borderId="0" xfId="0" applyFont="1" applyFill="1" applyAlignment="1" applyProtection="1">
      <alignment horizontal="center"/>
      <protection locked="0"/>
    </xf>
    <xf numFmtId="0" fontId="18" fillId="8" borderId="40" xfId="0" applyFont="1" applyFill="1" applyBorder="1" applyAlignment="1" applyProtection="1">
      <alignment horizontal="center" vertical="center"/>
      <protection locked="0"/>
    </xf>
    <xf numFmtId="0" fontId="18" fillId="8" borderId="37" xfId="0" applyFont="1" applyFill="1" applyBorder="1" applyAlignment="1" applyProtection="1">
      <alignment horizontal="center" vertical="center"/>
      <protection locked="0"/>
    </xf>
    <xf numFmtId="0" fontId="18" fillId="8" borderId="41" xfId="0" applyFont="1" applyFill="1" applyBorder="1" applyAlignment="1" applyProtection="1">
      <alignment horizontal="center" vertical="center"/>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0" xfId="0" applyFont="1" applyFill="1" applyBorder="1" applyAlignment="1">
      <alignment horizontal="center"/>
    </xf>
    <xf numFmtId="0" fontId="4" fillId="6" borderId="18" xfId="0" applyFont="1" applyFill="1" applyBorder="1" applyAlignment="1">
      <alignment horizontal="center"/>
    </xf>
    <xf numFmtId="0" fontId="4" fillId="6" borderId="26"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28"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13" fillId="3" borderId="23" xfId="0" applyFont="1" applyFill="1" applyBorder="1" applyAlignment="1">
      <alignment horizontal="left" vertical="top" wrapText="1"/>
    </xf>
    <xf numFmtId="0" fontId="15" fillId="5" borderId="18" xfId="0" applyFont="1" applyFill="1" applyBorder="1" applyAlignment="1">
      <alignment horizontal="center" vertical="center" wrapText="1"/>
    </xf>
    <xf numFmtId="0" fontId="4" fillId="3" borderId="3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15" fillId="3" borderId="0" xfId="0" applyFont="1" applyFill="1" applyAlignment="1">
      <alignment horizontal="left" vertical="center" wrapText="1"/>
    </xf>
    <xf numFmtId="0" fontId="15" fillId="3" borderId="23" xfId="0" applyFont="1" applyFill="1" applyBorder="1" applyAlignment="1">
      <alignment horizontal="left" vertical="center" wrapText="1"/>
    </xf>
    <xf numFmtId="0" fontId="29" fillId="0" borderId="0" xfId="1" applyFill="1" applyBorder="1" applyAlignment="1">
      <alignment horizontal="left" vertical="center"/>
    </xf>
    <xf numFmtId="0" fontId="29" fillId="0" borderId="23" xfId="1" applyFill="1" applyBorder="1" applyAlignment="1">
      <alignment horizontal="left" vertical="center"/>
    </xf>
    <xf numFmtId="0" fontId="29" fillId="0" borderId="18" xfId="1" applyFill="1" applyBorder="1" applyAlignment="1">
      <alignment horizontal="left" vertical="center"/>
    </xf>
    <xf numFmtId="0" fontId="29" fillId="0" borderId="24" xfId="1" applyFill="1" applyBorder="1" applyAlignment="1">
      <alignment horizontal="left" vertical="center"/>
    </xf>
    <xf numFmtId="0" fontId="26" fillId="3" borderId="0" xfId="0" applyFont="1" applyFill="1" applyAlignment="1" applyProtection="1">
      <alignment horizontal="center" vertical="center" wrapText="1"/>
      <protection locked="0"/>
    </xf>
    <xf numFmtId="0" fontId="13" fillId="3" borderId="13"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9"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16"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38" xfId="0" applyFont="1" applyFill="1" applyBorder="1" applyAlignment="1">
      <alignment horizontal="center" vertical="center"/>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3" fillId="3" borderId="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25" xfId="0" applyFont="1" applyFill="1" applyBorder="1" applyAlignment="1">
      <alignment horizontal="center" vertical="center"/>
    </xf>
    <xf numFmtId="0" fontId="16" fillId="5" borderId="7"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8" xfId="0" applyFont="1" applyFill="1" applyBorder="1" applyAlignment="1" applyProtection="1">
      <alignment horizontal="center" vertical="center"/>
      <protection locked="0"/>
    </xf>
    <xf numFmtId="0" fontId="0" fillId="9" borderId="30" xfId="0" applyFill="1" applyBorder="1" applyAlignment="1" applyProtection="1">
      <alignment horizontal="center"/>
      <protection locked="0"/>
    </xf>
    <xf numFmtId="0" fontId="0" fillId="9" borderId="28" xfId="0" applyFill="1" applyBorder="1" applyAlignment="1" applyProtection="1">
      <alignment horizontal="center"/>
      <protection locked="0"/>
    </xf>
    <xf numFmtId="0" fontId="2" fillId="5" borderId="6" xfId="0" applyFont="1" applyFill="1" applyBorder="1" applyAlignment="1" applyProtection="1">
      <alignment horizontal="center" wrapText="1"/>
      <protection locked="0"/>
    </xf>
    <xf numFmtId="0" fontId="2" fillId="5" borderId="47" xfId="0" applyFont="1" applyFill="1" applyBorder="1" applyAlignment="1" applyProtection="1">
      <alignment horizontal="center" wrapText="1"/>
      <protection locked="0"/>
    </xf>
    <xf numFmtId="0" fontId="2" fillId="5" borderId="48"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5" borderId="49"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1" fillId="5" borderId="50" xfId="0" applyFont="1" applyFill="1" applyBorder="1" applyAlignment="1" applyProtection="1">
      <alignment horizontal="center" vertical="center" wrapText="1"/>
      <protection locked="0"/>
    </xf>
    <xf numFmtId="0" fontId="2" fillId="5" borderId="54" xfId="0" applyFont="1" applyFill="1" applyBorder="1" applyAlignment="1" applyProtection="1">
      <alignment horizontal="center" vertical="center" wrapText="1"/>
      <protection locked="0"/>
    </xf>
    <xf numFmtId="0" fontId="1" fillId="9" borderId="19" xfId="0" applyFont="1" applyFill="1" applyBorder="1" applyAlignment="1" applyProtection="1">
      <alignment horizontal="center" wrapText="1"/>
      <protection locked="0"/>
    </xf>
    <xf numFmtId="0" fontId="1" fillId="9" borderId="17" xfId="0" applyFont="1" applyFill="1" applyBorder="1" applyAlignment="1" applyProtection="1">
      <alignment horizontal="center" wrapText="1"/>
      <protection locked="0"/>
    </xf>
    <xf numFmtId="0" fontId="1" fillId="9" borderId="20" xfId="0" applyFont="1" applyFill="1" applyBorder="1" applyAlignment="1" applyProtection="1">
      <alignment horizontal="center" wrapText="1"/>
      <protection locked="0"/>
    </xf>
    <xf numFmtId="0" fontId="1" fillId="9" borderId="18" xfId="0" applyFont="1" applyFill="1" applyBorder="1" applyAlignment="1" applyProtection="1">
      <alignment horizontal="center" wrapText="1"/>
      <protection locked="0"/>
    </xf>
    <xf numFmtId="0" fontId="2" fillId="9" borderId="13" xfId="0" applyFont="1" applyFill="1" applyBorder="1" applyAlignment="1" applyProtection="1">
      <alignment horizontal="center" vertical="center" wrapText="1"/>
      <protection locked="0"/>
    </xf>
    <xf numFmtId="0" fontId="2" fillId="9" borderId="25" xfId="0" applyFont="1" applyFill="1" applyBorder="1" applyAlignment="1" applyProtection="1">
      <alignment horizontal="center" vertical="center" wrapText="1"/>
      <protection locked="0"/>
    </xf>
    <xf numFmtId="0" fontId="36" fillId="9" borderId="35" xfId="0" applyFont="1" applyFill="1" applyBorder="1" applyAlignment="1" applyProtection="1">
      <alignment horizontal="center" vertical="center" wrapText="1"/>
      <protection locked="0"/>
    </xf>
    <xf numFmtId="0" fontId="36" fillId="9" borderId="16" xfId="0" applyFont="1" applyFill="1" applyBorder="1" applyAlignment="1" applyProtection="1">
      <alignment horizontal="center" vertical="center" wrapText="1"/>
      <protection locked="0"/>
    </xf>
    <xf numFmtId="0" fontId="36" fillId="9" borderId="33" xfId="0" applyFont="1" applyFill="1" applyBorder="1" applyAlignment="1" applyProtection="1">
      <alignment horizontal="center" vertical="center" wrapText="1"/>
      <protection locked="0"/>
    </xf>
    <xf numFmtId="0" fontId="36" fillId="9" borderId="24" xfId="0" applyFont="1" applyFill="1" applyBorder="1" applyAlignment="1" applyProtection="1">
      <alignment horizontal="center" vertical="center" wrapText="1"/>
      <protection locked="0"/>
    </xf>
    <xf numFmtId="0" fontId="18" fillId="8" borderId="20"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34" fillId="6" borderId="5" xfId="0" applyFont="1" applyFill="1" applyBorder="1" applyAlignment="1">
      <alignment horizontal="center"/>
    </xf>
    <xf numFmtId="0" fontId="16" fillId="8" borderId="5" xfId="0" applyFont="1" applyFill="1" applyBorder="1" applyAlignment="1" applyProtection="1">
      <alignment horizontal="center" vertical="center"/>
      <protection locked="0"/>
    </xf>
    <xf numFmtId="0" fontId="16" fillId="8" borderId="6" xfId="0" applyFont="1" applyFill="1" applyBorder="1" applyAlignment="1" applyProtection="1">
      <alignment horizontal="center" vertical="center"/>
      <protection locked="0"/>
    </xf>
    <xf numFmtId="0" fontId="16" fillId="8" borderId="26" xfId="0" applyFont="1" applyFill="1" applyBorder="1" applyAlignment="1" applyProtection="1">
      <alignment horizontal="center" vertical="center"/>
      <protection locked="0"/>
    </xf>
    <xf numFmtId="0" fontId="16" fillId="8" borderId="20" xfId="0" applyFont="1" applyFill="1" applyBorder="1" applyAlignment="1" applyProtection="1">
      <alignment horizontal="center" vertical="center"/>
      <protection locked="0"/>
    </xf>
    <xf numFmtId="0" fontId="16" fillId="8" borderId="18" xfId="0" applyFont="1" applyFill="1" applyBorder="1" applyAlignment="1" applyProtection="1">
      <alignment horizontal="center" vertical="center"/>
      <protection locked="0"/>
    </xf>
    <xf numFmtId="0" fontId="16" fillId="8" borderId="21"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3" fillId="3" borderId="0" xfId="0" applyFont="1" applyFill="1" applyAlignment="1" applyProtection="1">
      <alignment horizontal="center"/>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6" xfId="0" applyFont="1" applyFill="1" applyBorder="1" applyAlignment="1" applyProtection="1">
      <alignment horizontal="center" vertical="center"/>
      <protection locked="0"/>
    </xf>
    <xf numFmtId="0" fontId="18" fillId="8" borderId="21"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wrapText="1"/>
      <protection locked="0"/>
    </xf>
    <xf numFmtId="0" fontId="16" fillId="8" borderId="35"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1" fillId="8" borderId="33"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4"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7" xfId="0" applyFont="1" applyFill="1" applyBorder="1" applyAlignment="1" applyProtection="1">
      <alignment horizontal="center"/>
      <protection locked="0"/>
    </xf>
    <xf numFmtId="0" fontId="27" fillId="3" borderId="0" xfId="0" applyFont="1" applyFill="1" applyAlignment="1" applyProtection="1">
      <alignment horizontal="center" vertical="center" wrapText="1"/>
      <protection locked="0"/>
    </xf>
    <xf numFmtId="0" fontId="34"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26" xfId="0" applyFont="1" applyFill="1" applyBorder="1" applyAlignment="1">
      <alignment horizontal="center" vertical="center"/>
    </xf>
    <xf numFmtId="0" fontId="16" fillId="8" borderId="5" xfId="0" applyFont="1" applyFill="1" applyBorder="1" applyAlignment="1">
      <alignment horizontal="right"/>
    </xf>
    <xf numFmtId="0" fontId="16" fillId="8" borderId="6" xfId="0" applyFont="1" applyFill="1" applyBorder="1" applyAlignment="1">
      <alignment horizontal="right"/>
    </xf>
    <xf numFmtId="0" fontId="4" fillId="8" borderId="2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right"/>
    </xf>
    <xf numFmtId="0" fontId="12" fillId="8" borderId="0" xfId="0" applyFont="1" applyFill="1" applyAlignment="1">
      <alignment horizontal="right"/>
    </xf>
    <xf numFmtId="0" fontId="9" fillId="8" borderId="5"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51"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protection locked="0"/>
    </xf>
    <xf numFmtId="0" fontId="13" fillId="5" borderId="7" xfId="0" applyFont="1" applyFill="1" applyBorder="1" applyAlignment="1" applyProtection="1">
      <alignment horizontal="center"/>
      <protection locked="0"/>
    </xf>
    <xf numFmtId="0" fontId="13" fillId="5" borderId="52"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center" vertical="center" wrapText="1"/>
      <protection locked="0"/>
    </xf>
  </cellXfs>
  <cellStyles count="2">
    <cellStyle name="Hyperlänk" xfId="1" builtinId="8"/>
    <cellStyle name="Normal" xfId="0" builtinId="0"/>
  </cellStyles>
  <dxfs count="42">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numFmt numFmtId="1" formatCode="0"/>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66675</xdr:colOff>
      <xdr:row>2</xdr:row>
      <xdr:rowOff>190499</xdr:rowOff>
    </xdr:from>
    <xdr:to>
      <xdr:col>20</xdr:col>
      <xdr:colOff>400050</xdr:colOff>
      <xdr:row>4</xdr:row>
      <xdr:rowOff>171450</xdr:rowOff>
    </xdr:to>
    <xdr:sp macro="" textlink="">
      <xdr:nvSpPr>
        <xdr:cNvPr id="2" name="Vänsterpil 1">
          <a:extLst>
            <a:ext uri="{FF2B5EF4-FFF2-40B4-BE49-F238E27FC236}">
              <a16:creationId xmlns:a16="http://schemas.microsoft.com/office/drawing/2014/main" id="{00000000-0008-0000-0000-000002000000}"/>
            </a:ext>
          </a:extLst>
        </xdr:cNvPr>
        <xdr:cNvSpPr/>
      </xdr:nvSpPr>
      <xdr:spPr>
        <a:xfrm>
          <a:off x="21336000" y="1066799"/>
          <a:ext cx="94297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91018</xdr:colOff>
      <xdr:row>35</xdr:row>
      <xdr:rowOff>146051</xdr:rowOff>
    </xdr:from>
    <xdr:to>
      <xdr:col>20</xdr:col>
      <xdr:colOff>381000</xdr:colOff>
      <xdr:row>37</xdr:row>
      <xdr:rowOff>76200</xdr:rowOff>
    </xdr:to>
    <xdr:sp macro="" textlink="">
      <xdr:nvSpPr>
        <xdr:cNvPr id="3" name="Vänsterpil 2">
          <a:extLst>
            <a:ext uri="{FF2B5EF4-FFF2-40B4-BE49-F238E27FC236}">
              <a16:creationId xmlns:a16="http://schemas.microsoft.com/office/drawing/2014/main" id="{00000000-0008-0000-0000-000003000000}"/>
            </a:ext>
          </a:extLst>
        </xdr:cNvPr>
        <xdr:cNvSpPr/>
      </xdr:nvSpPr>
      <xdr:spPr>
        <a:xfrm>
          <a:off x="21360343" y="12633326"/>
          <a:ext cx="899582" cy="63499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76200</xdr:colOff>
      <xdr:row>8</xdr:row>
      <xdr:rowOff>219076</xdr:rowOff>
    </xdr:from>
    <xdr:to>
      <xdr:col>20</xdr:col>
      <xdr:colOff>400049</xdr:colOff>
      <xdr:row>10</xdr:row>
      <xdr:rowOff>57150</xdr:rowOff>
    </xdr:to>
    <xdr:sp macro="" textlink="">
      <xdr:nvSpPr>
        <xdr:cNvPr id="6" name="Vänsterpil 5">
          <a:extLst>
            <a:ext uri="{FF2B5EF4-FFF2-40B4-BE49-F238E27FC236}">
              <a16:creationId xmlns:a16="http://schemas.microsoft.com/office/drawing/2014/main" id="{00000000-0008-0000-0000-000006000000}"/>
            </a:ext>
          </a:extLst>
        </xdr:cNvPr>
        <xdr:cNvSpPr/>
      </xdr:nvSpPr>
      <xdr:spPr>
        <a:xfrm>
          <a:off x="21345525" y="3228976"/>
          <a:ext cx="93344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152401</xdr:colOff>
      <xdr:row>2</xdr:row>
      <xdr:rowOff>104776</xdr:rowOff>
    </xdr:from>
    <xdr:to>
      <xdr:col>22</xdr:col>
      <xdr:colOff>428625</xdr:colOff>
      <xdr:row>4</xdr:row>
      <xdr:rowOff>257176</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697826" y="971551"/>
          <a:ext cx="885824" cy="76200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129118</xdr:colOff>
      <xdr:row>35</xdr:row>
      <xdr:rowOff>276226</xdr:rowOff>
    </xdr:from>
    <xdr:to>
      <xdr:col>22</xdr:col>
      <xdr:colOff>352426</xdr:colOff>
      <xdr:row>37</xdr:row>
      <xdr:rowOff>200026</xdr:rowOff>
    </xdr:to>
    <xdr:sp macro="" textlink="">
      <xdr:nvSpPr>
        <xdr:cNvPr id="3" name="Vänsterpil 2">
          <a:extLst>
            <a:ext uri="{FF2B5EF4-FFF2-40B4-BE49-F238E27FC236}">
              <a16:creationId xmlns:a16="http://schemas.microsoft.com/office/drawing/2014/main" id="{00000000-0008-0000-0200-000003000000}"/>
            </a:ext>
          </a:extLst>
        </xdr:cNvPr>
        <xdr:cNvSpPr/>
      </xdr:nvSpPr>
      <xdr:spPr>
        <a:xfrm>
          <a:off x="20293543" y="12573001"/>
          <a:ext cx="785283" cy="742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180976</xdr:colOff>
      <xdr:row>7</xdr:row>
      <xdr:rowOff>342899</xdr:rowOff>
    </xdr:from>
    <xdr:to>
      <xdr:col>22</xdr:col>
      <xdr:colOff>409575</xdr:colOff>
      <xdr:row>10</xdr:row>
      <xdr:rowOff>38099</xdr:rowOff>
    </xdr:to>
    <xdr:sp macro="" textlink="">
      <xdr:nvSpPr>
        <xdr:cNvPr id="4" name="Vänsterpil 3">
          <a:extLst>
            <a:ext uri="{FF2B5EF4-FFF2-40B4-BE49-F238E27FC236}">
              <a16:creationId xmlns:a16="http://schemas.microsoft.com/office/drawing/2014/main" id="{00000000-0008-0000-0200-000004000000}"/>
            </a:ext>
          </a:extLst>
        </xdr:cNvPr>
        <xdr:cNvSpPr/>
      </xdr:nvSpPr>
      <xdr:spPr>
        <a:xfrm>
          <a:off x="20726401" y="2990849"/>
          <a:ext cx="838199" cy="752475"/>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333375</xdr:colOff>
      <xdr:row>1</xdr:row>
      <xdr:rowOff>114300</xdr:rowOff>
    </xdr:from>
    <xdr:to>
      <xdr:col>14</xdr:col>
      <xdr:colOff>1209675</xdr:colOff>
      <xdr:row>3</xdr:row>
      <xdr:rowOff>114300</xdr:rowOff>
    </xdr:to>
    <xdr:sp macro="" textlink="">
      <xdr:nvSpPr>
        <xdr:cNvPr id="5" name="Rektangulär bildtext 4">
          <a:extLst>
            <a:ext uri="{FF2B5EF4-FFF2-40B4-BE49-F238E27FC236}">
              <a16:creationId xmlns:a16="http://schemas.microsoft.com/office/drawing/2014/main" id="{00000000-0008-0000-0200-000005000000}"/>
            </a:ext>
          </a:extLst>
        </xdr:cNvPr>
        <xdr:cNvSpPr/>
      </xdr:nvSpPr>
      <xdr:spPr>
        <a:xfrm>
          <a:off x="11515725" y="685800"/>
          <a:ext cx="22193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N) välj sedan vilket huvudområde kursen ska räknas in</a:t>
          </a:r>
          <a:r>
            <a:rPr lang="sv-SE" sz="1200" baseline="0"/>
            <a:t> i (kolumn O)</a:t>
          </a:r>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152401</xdr:colOff>
      <xdr:row>2</xdr:row>
      <xdr:rowOff>104776</xdr:rowOff>
    </xdr:from>
    <xdr:to>
      <xdr:col>20</xdr:col>
      <xdr:colOff>428625</xdr:colOff>
      <xdr:row>3</xdr:row>
      <xdr:rowOff>209550</xdr:rowOff>
    </xdr:to>
    <xdr:sp macro="" textlink="">
      <xdr:nvSpPr>
        <xdr:cNvPr id="2" name="Vänsterpil 1">
          <a:extLst>
            <a:ext uri="{FF2B5EF4-FFF2-40B4-BE49-F238E27FC236}">
              <a16:creationId xmlns:a16="http://schemas.microsoft.com/office/drawing/2014/main" id="{00000000-0008-0000-0300-000002000000}"/>
            </a:ext>
          </a:extLst>
        </xdr:cNvPr>
        <xdr:cNvSpPr/>
      </xdr:nvSpPr>
      <xdr:spPr>
        <a:xfrm>
          <a:off x="21059776" y="971551"/>
          <a:ext cx="838199" cy="44767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110068</xdr:colOff>
      <xdr:row>35</xdr:row>
      <xdr:rowOff>238126</xdr:rowOff>
    </xdr:from>
    <xdr:to>
      <xdr:col>20</xdr:col>
      <xdr:colOff>333376</xdr:colOff>
      <xdr:row>36</xdr:row>
      <xdr:rowOff>247650</xdr:rowOff>
    </xdr:to>
    <xdr:sp macro="" textlink="">
      <xdr:nvSpPr>
        <xdr:cNvPr id="3" name="Vänsterpil 2">
          <a:extLst>
            <a:ext uri="{FF2B5EF4-FFF2-40B4-BE49-F238E27FC236}">
              <a16:creationId xmlns:a16="http://schemas.microsoft.com/office/drawing/2014/main" id="{00000000-0008-0000-0300-000003000000}"/>
            </a:ext>
          </a:extLst>
        </xdr:cNvPr>
        <xdr:cNvSpPr/>
      </xdr:nvSpPr>
      <xdr:spPr>
        <a:xfrm>
          <a:off x="21017443" y="12439651"/>
          <a:ext cx="785283" cy="3619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171451</xdr:colOff>
      <xdr:row>8</xdr:row>
      <xdr:rowOff>123825</xdr:rowOff>
    </xdr:from>
    <xdr:to>
      <xdr:col>20</xdr:col>
      <xdr:colOff>400050</xdr:colOff>
      <xdr:row>9</xdr:row>
      <xdr:rowOff>200026</xdr:rowOff>
    </xdr:to>
    <xdr:sp macro="" textlink="">
      <xdr:nvSpPr>
        <xdr:cNvPr id="4" name="Vänsterpil 3">
          <a:extLst>
            <a:ext uri="{FF2B5EF4-FFF2-40B4-BE49-F238E27FC236}">
              <a16:creationId xmlns:a16="http://schemas.microsoft.com/office/drawing/2014/main" id="{00000000-0008-0000-0300-000004000000}"/>
            </a:ext>
          </a:extLst>
        </xdr:cNvPr>
        <xdr:cNvSpPr/>
      </xdr:nvSpPr>
      <xdr:spPr>
        <a:xfrm>
          <a:off x="21078826" y="2943225"/>
          <a:ext cx="790574" cy="428626"/>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4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lu.se/studentwebb/studier/kurser-och-program/program-pa-grundniva/skogsekonomi/"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07"/>
  <sheetViews>
    <sheetView zoomScaleNormal="100" workbookViewId="0">
      <selection activeCell="I9" sqref="I9"/>
    </sheetView>
  </sheetViews>
  <sheetFormatPr defaultColWidth="9.140625" defaultRowHeight="17.25" customHeight="1" x14ac:dyDescent="0.25"/>
  <cols>
    <col min="1" max="2" width="9.140625" style="4"/>
    <col min="3" max="3" width="48.7109375" style="5" customWidth="1"/>
    <col min="4" max="4" width="5.7109375" style="5" customWidth="1"/>
    <col min="5" max="5" width="6.7109375" style="5" customWidth="1"/>
    <col min="6" max="6" width="23.5703125" style="5" customWidth="1"/>
    <col min="7" max="7" width="19.85546875" style="5" customWidth="1"/>
    <col min="8" max="8" width="14.42578125" style="5" customWidth="1"/>
    <col min="9" max="9" width="14.140625" style="5" customWidth="1"/>
    <col min="10" max="10" width="13.7109375" style="5" customWidth="1"/>
    <col min="11" max="12" width="9.85546875" style="5" customWidth="1"/>
    <col min="13" max="13" width="24.140625" style="5" customWidth="1"/>
    <col min="14" max="14" width="4" style="4" customWidth="1"/>
    <col min="15" max="15" width="28.42578125" style="5" customWidth="1"/>
    <col min="16" max="16" width="18" style="5" customWidth="1"/>
    <col min="17" max="17" width="14.7109375" style="5" customWidth="1"/>
    <col min="18" max="18" width="9.42578125" style="5" customWidth="1"/>
    <col min="19" max="19" width="21.140625" style="5" customWidth="1"/>
    <col min="20" max="20" width="7.7109375" style="5" customWidth="1"/>
    <col min="21" max="21" width="7.140625" style="5" customWidth="1"/>
    <col min="22" max="22" width="14.42578125" style="5" customWidth="1"/>
    <col min="23" max="30" width="9.140625" style="5"/>
    <col min="31" max="50" width="9.140625" style="4"/>
    <col min="51" max="16384" width="9.140625" style="5"/>
  </cols>
  <sheetData>
    <row r="1" spans="2:30" ht="49.5" customHeight="1" thickBot="1" x14ac:dyDescent="0.3">
      <c r="B1" s="368" t="s">
        <v>196</v>
      </c>
      <c r="C1" s="368"/>
      <c r="D1" s="368"/>
      <c r="E1" s="368"/>
      <c r="F1" s="368"/>
      <c r="G1" s="368"/>
      <c r="H1" s="368"/>
      <c r="I1" s="368"/>
      <c r="J1" s="368"/>
      <c r="K1" s="368"/>
      <c r="L1" s="368"/>
      <c r="M1" s="368"/>
      <c r="O1" s="4"/>
      <c r="P1" s="4"/>
      <c r="Q1" s="4"/>
      <c r="R1" s="4"/>
      <c r="S1" s="4"/>
      <c r="T1" s="4"/>
      <c r="U1" s="4"/>
      <c r="V1" s="4"/>
      <c r="W1" s="4"/>
      <c r="X1" s="4"/>
      <c r="Y1" s="4"/>
      <c r="Z1" s="4"/>
      <c r="AA1" s="4"/>
      <c r="AB1" s="4"/>
      <c r="AC1" s="4"/>
      <c r="AD1" s="4"/>
    </row>
    <row r="2" spans="2:30" ht="48" customHeight="1" x14ac:dyDescent="0.35">
      <c r="B2" s="319" t="s">
        <v>66</v>
      </c>
      <c r="C2" s="320"/>
      <c r="D2" s="320"/>
      <c r="E2" s="320"/>
      <c r="F2" s="320"/>
      <c r="G2" s="320"/>
      <c r="H2" s="320"/>
      <c r="I2" s="320"/>
      <c r="J2" s="320"/>
      <c r="K2" s="320"/>
      <c r="L2" s="320"/>
      <c r="M2" s="321"/>
      <c r="N2" s="6"/>
      <c r="O2" s="342" t="s">
        <v>68</v>
      </c>
      <c r="P2" s="343"/>
      <c r="Q2" s="343"/>
      <c r="R2" s="343"/>
      <c r="S2" s="344"/>
      <c r="T2" s="6"/>
      <c r="U2" s="6"/>
      <c r="V2" s="6"/>
      <c r="W2" s="4"/>
      <c r="X2" s="4"/>
      <c r="Y2" s="4"/>
      <c r="Z2" s="4"/>
      <c r="AA2" s="4"/>
      <c r="AB2" s="4"/>
      <c r="AC2" s="4"/>
      <c r="AD2" s="4"/>
    </row>
    <row r="3" spans="2:30" ht="27" customHeight="1" x14ac:dyDescent="0.35">
      <c r="B3" s="322"/>
      <c r="C3" s="323"/>
      <c r="D3" s="323"/>
      <c r="E3" s="323"/>
      <c r="F3" s="323"/>
      <c r="G3" s="323"/>
      <c r="H3" s="323"/>
      <c r="I3" s="323"/>
      <c r="J3" s="323"/>
      <c r="K3" s="323"/>
      <c r="L3" s="323"/>
      <c r="M3" s="324"/>
      <c r="O3" s="345" t="s">
        <v>69</v>
      </c>
      <c r="P3" s="346"/>
      <c r="Q3" s="346"/>
      <c r="R3" s="346"/>
      <c r="S3" s="352" t="s">
        <v>61</v>
      </c>
      <c r="T3" s="4"/>
      <c r="U3" s="4"/>
      <c r="V3" s="353" t="s">
        <v>108</v>
      </c>
      <c r="W3" s="354"/>
      <c r="X3" s="355"/>
      <c r="Y3" s="4"/>
      <c r="Z3" s="4"/>
      <c r="AA3" s="4"/>
      <c r="AB3" s="4"/>
      <c r="AC3" s="4"/>
      <c r="AD3" s="4"/>
    </row>
    <row r="4" spans="2:30" ht="21" customHeight="1" x14ac:dyDescent="0.3">
      <c r="B4" s="325"/>
      <c r="C4" s="326"/>
      <c r="D4" s="326"/>
      <c r="E4" s="326"/>
      <c r="F4" s="326"/>
      <c r="G4" s="326"/>
      <c r="H4" s="326"/>
      <c r="I4" s="326"/>
      <c r="J4" s="326"/>
      <c r="K4" s="326"/>
      <c r="L4" s="326"/>
      <c r="M4" s="327"/>
      <c r="O4" s="104" t="s">
        <v>45</v>
      </c>
      <c r="P4" s="105"/>
      <c r="Q4" s="106" t="s">
        <v>2</v>
      </c>
      <c r="R4" s="106" t="s">
        <v>21</v>
      </c>
      <c r="S4" s="352"/>
      <c r="T4" s="4"/>
      <c r="U4" s="4"/>
      <c r="V4" s="356"/>
      <c r="W4" s="357"/>
      <c r="X4" s="358"/>
      <c r="Y4" s="4"/>
      <c r="Z4" s="4"/>
      <c r="AA4" s="4"/>
      <c r="AB4" s="4"/>
      <c r="AC4" s="4"/>
      <c r="AD4" s="4"/>
    </row>
    <row r="5" spans="2:30" ht="31.5" customHeight="1" x14ac:dyDescent="0.25">
      <c r="B5" s="7"/>
      <c r="C5" s="8"/>
      <c r="D5" s="8"/>
      <c r="E5" s="8"/>
      <c r="F5" s="341" t="s">
        <v>43</v>
      </c>
      <c r="G5" s="340" t="s">
        <v>44</v>
      </c>
      <c r="H5" s="337" t="s">
        <v>58</v>
      </c>
      <c r="I5" s="338"/>
      <c r="J5" s="339"/>
      <c r="K5" s="330" t="s">
        <v>59</v>
      </c>
      <c r="L5" s="330" t="s">
        <v>74</v>
      </c>
      <c r="M5" s="328" t="s">
        <v>23</v>
      </c>
      <c r="O5" s="107" t="s">
        <v>154</v>
      </c>
      <c r="P5" s="108"/>
      <c r="Q5" s="109">
        <f>SUMIFS(D8:D40,L8:L40,"x")</f>
        <v>0</v>
      </c>
      <c r="R5" s="109">
        <v>180</v>
      </c>
      <c r="S5" s="110">
        <f>IF((R5-Q5)&lt;0,0,SUM(R5-Q5))</f>
        <v>180</v>
      </c>
      <c r="T5" s="9"/>
      <c r="U5" s="9"/>
      <c r="V5" s="356"/>
      <c r="W5" s="357"/>
      <c r="X5" s="358"/>
      <c r="Y5" s="4"/>
      <c r="Z5" s="4"/>
      <c r="AA5" s="4"/>
      <c r="AB5" s="4"/>
      <c r="AC5" s="4"/>
      <c r="AD5" s="4"/>
    </row>
    <row r="6" spans="2:30" ht="49.5" customHeight="1" x14ac:dyDescent="0.25">
      <c r="B6" s="10" t="s">
        <v>51</v>
      </c>
      <c r="C6" s="11" t="s">
        <v>1</v>
      </c>
      <c r="D6" s="11" t="s">
        <v>9</v>
      </c>
      <c r="E6" s="11" t="s">
        <v>22</v>
      </c>
      <c r="F6" s="336"/>
      <c r="G6" s="335"/>
      <c r="H6" s="12" t="s">
        <v>57</v>
      </c>
      <c r="I6" s="12" t="s">
        <v>13</v>
      </c>
      <c r="J6" s="12" t="s">
        <v>193</v>
      </c>
      <c r="K6" s="330"/>
      <c r="L6" s="330"/>
      <c r="M6" s="328"/>
      <c r="O6" s="111" t="s">
        <v>106</v>
      </c>
      <c r="P6" s="108"/>
      <c r="Q6" s="112">
        <f>SUMIFS(D8:D40,M8:M40,"Skogsbruksvetenskap",E8:E40,"G1N",L8:L40,"x")+SUMIFS(D8:D40,M8:M40,"Skogsbruksvetenskap",E8:E40,"G1F",L8:L40,"x")+SUMIFS(D8:D40,M8:M40,"Skogsbruksvetenskap",E8:E40,"G2F",L8:L40,"X")</f>
        <v>0</v>
      </c>
      <c r="R6" s="112">
        <v>75</v>
      </c>
      <c r="S6" s="113">
        <f t="shared" ref="S6" si="0">IF((R6-Q6)&lt;0,0,SUM(R6-Q6))</f>
        <v>75</v>
      </c>
      <c r="T6" s="9"/>
      <c r="U6" s="9"/>
      <c r="V6" s="356"/>
      <c r="W6" s="357"/>
      <c r="X6" s="358"/>
      <c r="Y6" s="4"/>
      <c r="Z6" s="4"/>
      <c r="AA6" s="4"/>
      <c r="AB6" s="4"/>
      <c r="AC6" s="4"/>
      <c r="AD6" s="4"/>
    </row>
    <row r="7" spans="2:30" ht="21.75" customHeight="1" x14ac:dyDescent="0.25">
      <c r="B7" s="13"/>
      <c r="C7" s="14" t="s">
        <v>102</v>
      </c>
      <c r="D7" s="14"/>
      <c r="E7" s="14"/>
      <c r="F7" s="15"/>
      <c r="G7" s="15"/>
      <c r="H7" s="15"/>
      <c r="I7" s="16"/>
      <c r="J7" s="17"/>
      <c r="K7" s="17"/>
      <c r="L7" s="17"/>
      <c r="M7" s="18"/>
      <c r="O7" s="111" t="s">
        <v>107</v>
      </c>
      <c r="P7" s="108"/>
      <c r="Q7" s="112">
        <f>SUMIFS(D8:D40,M8:M40,"Skogsbruksvetenskap",E8:E40,"G2F",L8:L40,"x")</f>
        <v>0</v>
      </c>
      <c r="R7" s="112">
        <v>15</v>
      </c>
      <c r="S7" s="113">
        <f>IF((R7-Q7)&lt;0,0,SUM(R7-Q7))</f>
        <v>15</v>
      </c>
      <c r="T7" s="9"/>
      <c r="U7" s="9"/>
      <c r="V7" s="356"/>
      <c r="W7" s="357"/>
      <c r="X7" s="358"/>
      <c r="Y7" s="4"/>
      <c r="Z7" s="4"/>
      <c r="AA7" s="4"/>
      <c r="AB7" s="4"/>
      <c r="AC7" s="4"/>
      <c r="AD7" s="4"/>
    </row>
    <row r="8" spans="2:30" ht="27.75" customHeight="1" x14ac:dyDescent="0.25">
      <c r="B8" s="73" t="s">
        <v>110</v>
      </c>
      <c r="C8" s="74" t="s">
        <v>75</v>
      </c>
      <c r="D8" s="75">
        <v>7.5</v>
      </c>
      <c r="E8" s="75" t="s">
        <v>27</v>
      </c>
      <c r="F8" s="76" t="s">
        <v>11</v>
      </c>
      <c r="G8" s="75" t="s">
        <v>12</v>
      </c>
      <c r="H8" s="75">
        <v>2.5</v>
      </c>
      <c r="I8" s="75">
        <v>3.5</v>
      </c>
      <c r="J8" s="75">
        <v>1.5</v>
      </c>
      <c r="K8" s="75">
        <v>7.5</v>
      </c>
      <c r="L8" s="20"/>
      <c r="M8" s="21" t="s">
        <v>12</v>
      </c>
      <c r="N8" s="22"/>
      <c r="O8" s="111" t="s">
        <v>70</v>
      </c>
      <c r="P8" s="114"/>
      <c r="Q8" s="112">
        <f>SUMIFS(D8:D40,M8:M40,"Skogsbruksvetenskap",E8:E40,"G2E",L8:L40,"X")</f>
        <v>0</v>
      </c>
      <c r="R8" s="115">
        <v>15</v>
      </c>
      <c r="S8" s="113">
        <f>IF((R8-Q8)&lt;0,0,SUM(R8-Q8))</f>
        <v>15</v>
      </c>
      <c r="T8" s="23">
        <f>SUM(S5:S8)</f>
        <v>285</v>
      </c>
      <c r="U8" s="22"/>
      <c r="V8" s="356"/>
      <c r="W8" s="357"/>
      <c r="X8" s="358"/>
      <c r="Y8" s="4"/>
      <c r="Z8" s="4"/>
      <c r="AA8" s="4"/>
      <c r="AB8" s="4"/>
      <c r="AC8" s="4"/>
      <c r="AD8" s="4"/>
    </row>
    <row r="9" spans="2:30" ht="27.75" customHeight="1" x14ac:dyDescent="0.25">
      <c r="B9" s="73" t="s">
        <v>111</v>
      </c>
      <c r="C9" s="77" t="s">
        <v>76</v>
      </c>
      <c r="D9" s="78">
        <v>7.5</v>
      </c>
      <c r="E9" s="78" t="s">
        <v>27</v>
      </c>
      <c r="F9" s="79" t="s">
        <v>35</v>
      </c>
      <c r="G9" s="78" t="s">
        <v>11</v>
      </c>
      <c r="H9" s="78"/>
      <c r="I9" s="78">
        <v>7.5</v>
      </c>
      <c r="J9" s="78"/>
      <c r="K9" s="78"/>
      <c r="L9" s="20"/>
      <c r="M9" s="26" t="s">
        <v>35</v>
      </c>
      <c r="O9" s="116" t="s">
        <v>67</v>
      </c>
      <c r="P9" s="117"/>
      <c r="Q9" s="117"/>
      <c r="R9" s="117"/>
      <c r="S9" s="352" t="s">
        <v>61</v>
      </c>
      <c r="T9" s="22"/>
      <c r="U9" s="22"/>
      <c r="V9" s="356"/>
      <c r="W9" s="357"/>
      <c r="X9" s="358"/>
      <c r="Y9" s="4"/>
      <c r="Z9" s="4"/>
      <c r="AA9" s="4"/>
      <c r="AB9" s="4"/>
      <c r="AC9" s="4"/>
      <c r="AD9" s="4"/>
    </row>
    <row r="10" spans="2:30" ht="27.75" customHeight="1" x14ac:dyDescent="0.3">
      <c r="B10" s="73" t="s">
        <v>112</v>
      </c>
      <c r="C10" s="77" t="s">
        <v>77</v>
      </c>
      <c r="D10" s="78">
        <v>15</v>
      </c>
      <c r="E10" s="78" t="s">
        <v>27</v>
      </c>
      <c r="F10" s="79" t="s">
        <v>12</v>
      </c>
      <c r="G10" s="78"/>
      <c r="H10" s="78"/>
      <c r="I10" s="78"/>
      <c r="J10" s="78"/>
      <c r="K10" s="78"/>
      <c r="L10" s="20"/>
      <c r="M10" s="26" t="s">
        <v>12</v>
      </c>
      <c r="O10" s="118" t="s">
        <v>45</v>
      </c>
      <c r="P10" s="119"/>
      <c r="Q10" s="119" t="s">
        <v>2</v>
      </c>
      <c r="R10" s="120" t="s">
        <v>21</v>
      </c>
      <c r="S10" s="352"/>
      <c r="T10" s="22"/>
      <c r="U10" s="22"/>
      <c r="V10" s="356"/>
      <c r="W10" s="357"/>
      <c r="X10" s="358"/>
      <c r="Y10" s="4"/>
      <c r="Z10" s="4"/>
      <c r="AA10" s="4"/>
      <c r="AB10" s="4"/>
      <c r="AC10" s="4"/>
      <c r="AD10" s="4"/>
    </row>
    <row r="11" spans="2:30" ht="24.75" customHeight="1" x14ac:dyDescent="0.25">
      <c r="B11" s="73" t="s">
        <v>113</v>
      </c>
      <c r="C11" s="77" t="s">
        <v>78</v>
      </c>
      <c r="D11" s="78">
        <v>7.5</v>
      </c>
      <c r="E11" s="78" t="s">
        <v>27</v>
      </c>
      <c r="F11" s="79" t="s">
        <v>11</v>
      </c>
      <c r="G11" s="78" t="s">
        <v>36</v>
      </c>
      <c r="H11" s="78"/>
      <c r="I11" s="78"/>
      <c r="J11" s="78"/>
      <c r="K11" s="78"/>
      <c r="L11" s="20"/>
      <c r="M11" s="26" t="s">
        <v>11</v>
      </c>
      <c r="O11" s="107" t="s">
        <v>155</v>
      </c>
      <c r="P11" s="121"/>
      <c r="Q11" s="122">
        <f>SUMIFS(D8:D40,L8:L40,"X")</f>
        <v>0</v>
      </c>
      <c r="R11" s="122">
        <v>180</v>
      </c>
      <c r="S11" s="123">
        <f>IF((R11-Q11)&lt;0,0,SUM(R11-Q11))</f>
        <v>180</v>
      </c>
      <c r="T11" s="23">
        <f>SUM(S11:S14)</f>
        <v>285</v>
      </c>
      <c r="U11" s="22"/>
      <c r="V11" s="359"/>
      <c r="W11" s="360"/>
      <c r="X11" s="361"/>
      <c r="Y11" s="4"/>
      <c r="Z11" s="4"/>
      <c r="AA11" s="4"/>
      <c r="AB11" s="4"/>
      <c r="AC11" s="4"/>
      <c r="AD11" s="4"/>
    </row>
    <row r="12" spans="2:30" ht="27.75" customHeight="1" x14ac:dyDescent="0.25">
      <c r="B12" s="73" t="s">
        <v>114</v>
      </c>
      <c r="C12" s="77" t="s">
        <v>79</v>
      </c>
      <c r="D12" s="78">
        <v>7.5</v>
      </c>
      <c r="E12" s="78" t="s">
        <v>27</v>
      </c>
      <c r="F12" s="79" t="s">
        <v>11</v>
      </c>
      <c r="G12" s="78" t="s">
        <v>30</v>
      </c>
      <c r="H12" s="78">
        <v>7.5</v>
      </c>
      <c r="I12" s="78"/>
      <c r="J12" s="78"/>
      <c r="K12" s="78"/>
      <c r="L12" s="20"/>
      <c r="M12" s="26" t="s">
        <v>33</v>
      </c>
      <c r="O12" s="111" t="s">
        <v>109</v>
      </c>
      <c r="P12" s="121"/>
      <c r="Q12" s="124">
        <f>SUMIFS(D8:D40,M8:M40,"Biologi",E8:E40,"G1N",L8:L40,"X")+SUMIFS(D8:D40,M8:M40,"Biologi",E8:E40,"G1F",L8:L40,"X")+SUMIFS(D8:D40,M8:M40,"Biologi",E8:E40,"G2F",L8:L40,"X")</f>
        <v>0</v>
      </c>
      <c r="R12" s="124">
        <v>75</v>
      </c>
      <c r="S12" s="125">
        <f>IF((R12-Q12)&lt;0,0,SUM(R12-Q12))</f>
        <v>75</v>
      </c>
      <c r="T12" s="22"/>
      <c r="U12" s="22"/>
      <c r="V12" s="22"/>
      <c r="W12" s="4"/>
      <c r="X12" s="4"/>
      <c r="Y12" s="4"/>
      <c r="Z12" s="4"/>
      <c r="AA12" s="4"/>
      <c r="AB12" s="4"/>
      <c r="AC12" s="4"/>
      <c r="AD12" s="4"/>
    </row>
    <row r="13" spans="2:30" ht="27.75" customHeight="1" x14ac:dyDescent="0.25">
      <c r="B13" s="73" t="s">
        <v>115</v>
      </c>
      <c r="C13" s="77" t="s">
        <v>80</v>
      </c>
      <c r="D13" s="80">
        <v>7.5</v>
      </c>
      <c r="E13" s="80" t="s">
        <v>28</v>
      </c>
      <c r="F13" s="81" t="s">
        <v>11</v>
      </c>
      <c r="G13" s="80"/>
      <c r="H13" s="80"/>
      <c r="I13" s="80">
        <v>4</v>
      </c>
      <c r="J13" s="80">
        <v>3.5</v>
      </c>
      <c r="K13" s="80"/>
      <c r="L13" s="20"/>
      <c r="M13" s="27" t="s">
        <v>11</v>
      </c>
      <c r="O13" s="111" t="s">
        <v>107</v>
      </c>
      <c r="P13" s="121"/>
      <c r="Q13" s="124">
        <f>SUMIFS(D8:D40,M8:M40,"Biologi",E8:E40,"G2F",L8:L40,"X")</f>
        <v>0</v>
      </c>
      <c r="R13" s="124">
        <v>15</v>
      </c>
      <c r="S13" s="125">
        <f>IF((R13-Q13)&lt;0,0,SUM(R13-Q13))</f>
        <v>15</v>
      </c>
      <c r="T13" s="22"/>
      <c r="U13" s="22"/>
      <c r="V13" s="22"/>
      <c r="W13" s="4"/>
      <c r="X13" s="4"/>
      <c r="Y13" s="4"/>
      <c r="Z13" s="4"/>
      <c r="AA13" s="4"/>
      <c r="AB13" s="4"/>
      <c r="AC13" s="4"/>
      <c r="AD13" s="4"/>
    </row>
    <row r="14" spans="2:30" ht="27.75" customHeight="1" thickBot="1" x14ac:dyDescent="0.3">
      <c r="B14" s="73" t="s">
        <v>116</v>
      </c>
      <c r="C14" s="82" t="s">
        <v>81</v>
      </c>
      <c r="D14" s="78">
        <v>7.5</v>
      </c>
      <c r="E14" s="78" t="s">
        <v>28</v>
      </c>
      <c r="F14" s="79" t="s">
        <v>12</v>
      </c>
      <c r="G14" s="78"/>
      <c r="H14" s="78"/>
      <c r="I14" s="78"/>
      <c r="J14" s="78"/>
      <c r="K14" s="78">
        <v>7.5</v>
      </c>
      <c r="L14" s="20"/>
      <c r="M14" s="29" t="s">
        <v>12</v>
      </c>
      <c r="O14" s="126" t="s">
        <v>71</v>
      </c>
      <c r="P14" s="127"/>
      <c r="Q14" s="128">
        <f>SUMIFS(D8:D40,M8:M40,"Biologi",E8:E40,"G2E",L8:L40,"X")</f>
        <v>0</v>
      </c>
      <c r="R14" s="128">
        <v>15</v>
      </c>
      <c r="S14" s="129">
        <f t="shared" ref="S14" si="1">IF((R14-11)&lt;0,0,SUM(R14-Q14))</f>
        <v>15</v>
      </c>
      <c r="T14" s="4"/>
      <c r="U14" s="4"/>
      <c r="V14" s="4"/>
      <c r="W14" s="4"/>
      <c r="X14" s="4"/>
      <c r="Y14" s="4"/>
      <c r="Z14" s="4"/>
      <c r="AA14" s="4"/>
      <c r="AB14" s="4"/>
      <c r="AC14" s="4"/>
      <c r="AD14" s="4"/>
    </row>
    <row r="15" spans="2:30" ht="27.75" customHeight="1" thickBot="1" x14ac:dyDescent="0.3">
      <c r="B15" s="73" t="s">
        <v>117</v>
      </c>
      <c r="C15" s="83" t="s">
        <v>82</v>
      </c>
      <c r="D15" s="80">
        <v>7.5</v>
      </c>
      <c r="E15" s="80" t="s">
        <v>28</v>
      </c>
      <c r="F15" s="81" t="s">
        <v>11</v>
      </c>
      <c r="G15" s="80" t="s">
        <v>12</v>
      </c>
      <c r="H15" s="80">
        <v>1.5</v>
      </c>
      <c r="I15" s="80">
        <v>5</v>
      </c>
      <c r="J15" s="80">
        <v>1</v>
      </c>
      <c r="K15" s="80">
        <v>4</v>
      </c>
      <c r="L15" s="20"/>
      <c r="M15" s="30" t="s">
        <v>12</v>
      </c>
      <c r="O15" s="130"/>
      <c r="P15" s="131"/>
      <c r="Q15" s="132"/>
      <c r="R15" s="131"/>
      <c r="S15" s="132"/>
      <c r="T15" s="4"/>
      <c r="U15" s="4"/>
      <c r="V15" s="4"/>
      <c r="W15" s="4"/>
      <c r="X15" s="4"/>
      <c r="Y15" s="4"/>
      <c r="Z15" s="4"/>
      <c r="AA15" s="4"/>
      <c r="AB15" s="4"/>
      <c r="AC15" s="4"/>
      <c r="AD15" s="4"/>
    </row>
    <row r="16" spans="2:30" ht="27.75" customHeight="1" x14ac:dyDescent="0.35">
      <c r="B16" s="84"/>
      <c r="C16" s="85" t="s">
        <v>103</v>
      </c>
      <c r="D16" s="86"/>
      <c r="E16" s="86"/>
      <c r="F16" s="87"/>
      <c r="G16" s="86"/>
      <c r="H16" s="86"/>
      <c r="I16" s="86"/>
      <c r="J16" s="86"/>
      <c r="K16" s="86"/>
      <c r="L16" s="32"/>
      <c r="M16" s="33"/>
      <c r="O16" s="316" t="s">
        <v>65</v>
      </c>
      <c r="P16" s="317"/>
      <c r="Q16" s="317"/>
      <c r="R16" s="317"/>
      <c r="S16" s="318"/>
      <c r="T16" s="4"/>
      <c r="U16" s="4"/>
      <c r="V16" s="4"/>
      <c r="W16" s="4"/>
      <c r="X16" s="4"/>
      <c r="Y16" s="4"/>
      <c r="Z16" s="4"/>
      <c r="AA16" s="4"/>
      <c r="AB16" s="4"/>
      <c r="AC16" s="4"/>
      <c r="AD16" s="4"/>
    </row>
    <row r="17" spans="2:30" ht="27.75" customHeight="1" x14ac:dyDescent="0.35">
      <c r="B17" s="73" t="s">
        <v>118</v>
      </c>
      <c r="C17" s="88" t="s">
        <v>83</v>
      </c>
      <c r="D17" s="75">
        <v>7.5</v>
      </c>
      <c r="E17" s="75" t="s">
        <v>27</v>
      </c>
      <c r="F17" s="76" t="s">
        <v>36</v>
      </c>
      <c r="G17" s="75"/>
      <c r="H17" s="75"/>
      <c r="I17" s="75"/>
      <c r="J17" s="75"/>
      <c r="K17" s="75"/>
      <c r="L17" s="20"/>
      <c r="M17" s="34" t="s">
        <v>11</v>
      </c>
      <c r="O17" s="348" t="s">
        <v>62</v>
      </c>
      <c r="P17" s="349"/>
      <c r="Q17" s="349"/>
      <c r="R17" s="349"/>
      <c r="S17" s="350" t="s">
        <v>61</v>
      </c>
      <c r="T17" s="4"/>
      <c r="U17" s="4"/>
      <c r="V17" s="4"/>
      <c r="W17" s="4"/>
      <c r="X17" s="4"/>
      <c r="Y17" s="4"/>
      <c r="Z17" s="4"/>
      <c r="AA17" s="4"/>
      <c r="AB17" s="4"/>
      <c r="AC17" s="4"/>
      <c r="AD17" s="4"/>
    </row>
    <row r="18" spans="2:30" ht="27.75" customHeight="1" x14ac:dyDescent="0.3">
      <c r="B18" s="73" t="s">
        <v>119</v>
      </c>
      <c r="C18" s="82" t="s">
        <v>84</v>
      </c>
      <c r="D18" s="78">
        <v>7.5</v>
      </c>
      <c r="E18" s="78" t="s">
        <v>28</v>
      </c>
      <c r="F18" s="79" t="s">
        <v>12</v>
      </c>
      <c r="G18" s="78" t="s">
        <v>11</v>
      </c>
      <c r="H18" s="78"/>
      <c r="I18" s="78"/>
      <c r="J18" s="78">
        <v>7.5</v>
      </c>
      <c r="K18" s="78">
        <v>7.5</v>
      </c>
      <c r="L18" s="20"/>
      <c r="M18" s="29" t="s">
        <v>12</v>
      </c>
      <c r="O18" s="133" t="s">
        <v>45</v>
      </c>
      <c r="P18" s="134"/>
      <c r="Q18" s="135" t="s">
        <v>2</v>
      </c>
      <c r="R18" s="135" t="s">
        <v>21</v>
      </c>
      <c r="S18" s="351"/>
      <c r="T18" s="4"/>
      <c r="U18" s="4"/>
      <c r="V18" s="4"/>
      <c r="W18" s="4"/>
      <c r="X18" s="4"/>
      <c r="Y18" s="4"/>
      <c r="Z18" s="4"/>
      <c r="AA18" s="4"/>
      <c r="AB18" s="4"/>
      <c r="AC18" s="4"/>
      <c r="AD18" s="4"/>
    </row>
    <row r="19" spans="2:30" ht="27.75" customHeight="1" x14ac:dyDescent="0.25">
      <c r="B19" s="73" t="s">
        <v>120</v>
      </c>
      <c r="C19" s="82" t="s">
        <v>85</v>
      </c>
      <c r="D19" s="78">
        <v>7.5</v>
      </c>
      <c r="E19" s="78" t="s">
        <v>28</v>
      </c>
      <c r="F19" s="79" t="s">
        <v>11</v>
      </c>
      <c r="G19" s="78" t="s">
        <v>39</v>
      </c>
      <c r="H19" s="78">
        <v>2</v>
      </c>
      <c r="I19" s="78"/>
      <c r="J19" s="78">
        <v>2</v>
      </c>
      <c r="K19" s="78"/>
      <c r="L19" s="20"/>
      <c r="M19" s="29" t="s">
        <v>11</v>
      </c>
      <c r="O19" s="136" t="s">
        <v>15</v>
      </c>
      <c r="P19" s="137"/>
      <c r="Q19" s="138">
        <f>SUMIFS(D8:D56,M8:M56,"Skogsbruksvetenskap",L8:L56,"X")</f>
        <v>0</v>
      </c>
      <c r="R19" s="138">
        <v>135</v>
      </c>
      <c r="S19" s="139">
        <f>IF((R19-Q19)&lt;0,0,SUM(R19-Q19))</f>
        <v>135</v>
      </c>
      <c r="T19" s="4"/>
      <c r="U19" s="4"/>
      <c r="V19" s="4"/>
      <c r="W19" s="4"/>
      <c r="X19" s="347"/>
      <c r="Y19" s="347"/>
      <c r="Z19" s="4"/>
      <c r="AA19" s="4"/>
      <c r="AB19" s="4"/>
      <c r="AC19" s="4"/>
      <c r="AD19" s="4"/>
    </row>
    <row r="20" spans="2:30" ht="27.75" customHeight="1" x14ac:dyDescent="0.25">
      <c r="B20" s="73" t="s">
        <v>121</v>
      </c>
      <c r="C20" s="82" t="s">
        <v>86</v>
      </c>
      <c r="D20" s="78">
        <v>7.5</v>
      </c>
      <c r="E20" s="78" t="s">
        <v>27</v>
      </c>
      <c r="F20" s="79" t="s">
        <v>4</v>
      </c>
      <c r="G20" s="78" t="s">
        <v>37</v>
      </c>
      <c r="H20" s="78"/>
      <c r="I20" s="78"/>
      <c r="J20" s="78"/>
      <c r="K20" s="78"/>
      <c r="L20" s="20"/>
      <c r="M20" s="29" t="s">
        <v>4</v>
      </c>
      <c r="O20" s="140" t="s">
        <v>16</v>
      </c>
      <c r="P20" s="141"/>
      <c r="Q20" s="142">
        <f>SUMIFS(H8:H56,L8:L56,"X")</f>
        <v>0</v>
      </c>
      <c r="R20" s="142">
        <v>15</v>
      </c>
      <c r="S20" s="143">
        <f t="shared" ref="S20:S23" si="2">IF((R20-Q20)&lt;0,0,SUM(R20-Q20))</f>
        <v>15</v>
      </c>
      <c r="T20" s="4"/>
      <c r="U20" s="4"/>
      <c r="V20" s="4"/>
      <c r="W20" s="4"/>
      <c r="X20" s="347"/>
      <c r="Y20" s="347"/>
      <c r="Z20" s="4"/>
      <c r="AA20" s="4"/>
      <c r="AB20" s="4"/>
      <c r="AC20" s="4"/>
      <c r="AD20" s="4"/>
    </row>
    <row r="21" spans="2:30" ht="27.75" customHeight="1" x14ac:dyDescent="0.25">
      <c r="B21" s="73" t="s">
        <v>122</v>
      </c>
      <c r="C21" s="82" t="s">
        <v>87</v>
      </c>
      <c r="D21" s="78">
        <v>7.5</v>
      </c>
      <c r="E21" s="78" t="s">
        <v>28</v>
      </c>
      <c r="F21" s="79" t="s">
        <v>11</v>
      </c>
      <c r="G21" s="78"/>
      <c r="H21" s="78">
        <v>7.5</v>
      </c>
      <c r="I21" s="78"/>
      <c r="J21" s="78"/>
      <c r="K21" s="78"/>
      <c r="L21" s="20"/>
      <c r="M21" s="29" t="s">
        <v>11</v>
      </c>
      <c r="O21" s="140" t="s">
        <v>13</v>
      </c>
      <c r="P21" s="141"/>
      <c r="Q21" s="142">
        <f>SUMIFS(I8:I56,L8:L56,"X")</f>
        <v>0</v>
      </c>
      <c r="R21" s="142">
        <v>15</v>
      </c>
      <c r="S21" s="143">
        <f t="shared" si="2"/>
        <v>15</v>
      </c>
      <c r="T21" s="4"/>
      <c r="U21" s="4"/>
      <c r="V21" s="4"/>
      <c r="W21" s="4"/>
      <c r="X21" s="347"/>
      <c r="Y21" s="347"/>
      <c r="Z21" s="4"/>
      <c r="AA21" s="4"/>
      <c r="AB21" s="4"/>
      <c r="AC21" s="4"/>
      <c r="AD21" s="4"/>
    </row>
    <row r="22" spans="2:30" ht="27.75" customHeight="1" x14ac:dyDescent="0.25">
      <c r="B22" s="73" t="s">
        <v>123</v>
      </c>
      <c r="C22" s="82" t="s">
        <v>88</v>
      </c>
      <c r="D22" s="78">
        <v>7.5</v>
      </c>
      <c r="E22" s="78" t="s">
        <v>27</v>
      </c>
      <c r="F22" s="79" t="s">
        <v>32</v>
      </c>
      <c r="G22" s="78"/>
      <c r="H22" s="78"/>
      <c r="I22" s="78"/>
      <c r="J22" s="78"/>
      <c r="K22" s="78"/>
      <c r="L22" s="20"/>
      <c r="M22" s="29" t="s">
        <v>32</v>
      </c>
      <c r="O22" s="140" t="s">
        <v>14</v>
      </c>
      <c r="P22" s="144"/>
      <c r="Q22" s="142">
        <f>SUMIFS(J8:J56,L8:L56,"X")</f>
        <v>0</v>
      </c>
      <c r="R22" s="145">
        <v>15</v>
      </c>
      <c r="S22" s="143">
        <f t="shared" si="2"/>
        <v>15</v>
      </c>
      <c r="T22" s="4"/>
      <c r="U22" s="4"/>
      <c r="V22" s="4"/>
      <c r="W22" s="4"/>
      <c r="X22" s="347"/>
      <c r="Y22" s="347"/>
      <c r="Z22" s="4"/>
      <c r="AA22" s="4"/>
      <c r="AB22" s="4"/>
      <c r="AC22" s="4"/>
      <c r="AD22" s="4"/>
    </row>
    <row r="23" spans="2:30" ht="27.75" customHeight="1" x14ac:dyDescent="0.25">
      <c r="B23" s="89" t="s">
        <v>124</v>
      </c>
      <c r="C23" s="83" t="s">
        <v>93</v>
      </c>
      <c r="D23" s="80">
        <v>7.5</v>
      </c>
      <c r="E23" s="80" t="s">
        <v>24</v>
      </c>
      <c r="F23" s="81" t="s">
        <v>11</v>
      </c>
      <c r="G23" s="80" t="s">
        <v>12</v>
      </c>
      <c r="H23" s="80">
        <v>1.5</v>
      </c>
      <c r="I23" s="80">
        <v>5</v>
      </c>
      <c r="J23" s="80">
        <v>1</v>
      </c>
      <c r="K23" s="80">
        <v>7.5</v>
      </c>
      <c r="L23" s="20"/>
      <c r="M23" s="30" t="s">
        <v>11</v>
      </c>
      <c r="O23" s="140" t="s">
        <v>48</v>
      </c>
      <c r="P23" s="144"/>
      <c r="Q23" s="145">
        <f>SUMIFS(D8:D56,M8:M56,"Skogsbruksvetenskap",E8:E56,"G2F",L8:L56,"X")</f>
        <v>0</v>
      </c>
      <c r="R23" s="145">
        <v>15</v>
      </c>
      <c r="S23" s="143">
        <f t="shared" si="2"/>
        <v>15</v>
      </c>
      <c r="T23" s="4"/>
      <c r="U23" s="4"/>
      <c r="V23" s="4"/>
      <c r="W23" s="4"/>
      <c r="X23" s="347"/>
      <c r="Y23" s="347"/>
      <c r="Z23" s="4"/>
      <c r="AA23" s="4"/>
      <c r="AB23" s="4"/>
      <c r="AC23" s="4"/>
      <c r="AD23" s="4"/>
    </row>
    <row r="24" spans="2:30" ht="27.75" customHeight="1" x14ac:dyDescent="0.25">
      <c r="B24" s="90"/>
      <c r="C24" s="91" t="s">
        <v>104</v>
      </c>
      <c r="D24" s="92"/>
      <c r="E24" s="92"/>
      <c r="F24" s="93"/>
      <c r="G24" s="92"/>
      <c r="H24" s="92"/>
      <c r="I24" s="92"/>
      <c r="J24" s="92"/>
      <c r="K24" s="92"/>
      <c r="L24" s="36"/>
      <c r="M24" s="37"/>
      <c r="O24" s="140" t="s">
        <v>47</v>
      </c>
      <c r="P24" s="144"/>
      <c r="Q24" s="145">
        <f>SUMIFS(D8:D56,M8:M56,"Skogsbruksvetenskap",E8:E56,"A1N",L8:L56,"X")+SUMIFS(D8:D56,M8:M56,"Skogsbruksvetenskap",E8:E56,"A1F",L8:L56,"x")</f>
        <v>0</v>
      </c>
      <c r="R24" s="145">
        <v>30</v>
      </c>
      <c r="S24" s="143">
        <f>IF((R24-Q24)&lt;0,0,SUM(R24-Q24))</f>
        <v>30</v>
      </c>
      <c r="T24" s="4"/>
      <c r="U24" s="4"/>
      <c r="V24" s="4"/>
      <c r="W24" s="4"/>
      <c r="X24" s="347"/>
      <c r="Y24" s="347"/>
      <c r="Z24" s="4"/>
      <c r="AA24" s="4"/>
      <c r="AB24" s="4"/>
      <c r="AC24" s="4"/>
      <c r="AD24" s="4"/>
    </row>
    <row r="25" spans="2:30" ht="27.75" customHeight="1" x14ac:dyDescent="0.25">
      <c r="B25" s="94" t="s">
        <v>125</v>
      </c>
      <c r="C25" s="88" t="s">
        <v>89</v>
      </c>
      <c r="D25" s="75">
        <v>7.5</v>
      </c>
      <c r="E25" s="75" t="s">
        <v>28</v>
      </c>
      <c r="F25" s="76" t="s">
        <v>11</v>
      </c>
      <c r="G25" s="75"/>
      <c r="H25" s="75"/>
      <c r="I25" s="75"/>
      <c r="J25" s="75">
        <v>7.5</v>
      </c>
      <c r="K25" s="75"/>
      <c r="L25" s="20"/>
      <c r="M25" s="34" t="s">
        <v>11</v>
      </c>
      <c r="O25" s="146" t="s">
        <v>17</v>
      </c>
      <c r="P25" s="147"/>
      <c r="Q25" s="138">
        <f>SUMIFS(D8:D56,M8:M56,"Biologi",L8:L56,"x")</f>
        <v>0</v>
      </c>
      <c r="R25" s="138">
        <v>30</v>
      </c>
      <c r="S25" s="139">
        <f>IF((R25-Q25)&lt;0,0,SUM(R25-Q25))</f>
        <v>30</v>
      </c>
      <c r="T25" s="4"/>
      <c r="U25" s="4"/>
      <c r="V25" s="4"/>
      <c r="W25" s="4"/>
      <c r="X25" s="347"/>
      <c r="Y25" s="347"/>
      <c r="Z25" s="4"/>
      <c r="AA25" s="4"/>
      <c r="AB25" s="4"/>
      <c r="AC25" s="4"/>
      <c r="AD25" s="4"/>
    </row>
    <row r="26" spans="2:30" ht="27.75" customHeight="1" x14ac:dyDescent="0.25">
      <c r="B26" s="73" t="s">
        <v>126</v>
      </c>
      <c r="C26" s="82" t="s">
        <v>91</v>
      </c>
      <c r="D26" s="78">
        <v>7.5</v>
      </c>
      <c r="E26" s="78" t="s">
        <v>28</v>
      </c>
      <c r="F26" s="79" t="s">
        <v>11</v>
      </c>
      <c r="G26" s="78"/>
      <c r="H26" s="95"/>
      <c r="I26" s="78"/>
      <c r="J26" s="78">
        <v>7.5</v>
      </c>
      <c r="K26" s="95"/>
      <c r="L26" s="20"/>
      <c r="M26" s="34" t="s">
        <v>11</v>
      </c>
      <c r="O26" s="148" t="s">
        <v>18</v>
      </c>
      <c r="P26" s="141"/>
      <c r="Q26" s="142">
        <f>SUMIFS(K8:K56,L8:L56,"X")</f>
        <v>0</v>
      </c>
      <c r="R26" s="142">
        <v>15</v>
      </c>
      <c r="S26" s="143">
        <f>IF((R26-Q26)&lt;0,0,SUM(R26-Q26))</f>
        <v>15</v>
      </c>
      <c r="T26" s="4"/>
      <c r="U26" s="4"/>
      <c r="V26" s="4"/>
      <c r="W26" s="4"/>
      <c r="X26" s="347"/>
      <c r="Y26" s="347"/>
      <c r="Z26" s="4"/>
      <c r="AA26" s="4"/>
      <c r="AB26" s="4"/>
      <c r="AC26" s="4"/>
      <c r="AD26" s="4"/>
    </row>
    <row r="27" spans="2:30" ht="27.75" customHeight="1" x14ac:dyDescent="0.25">
      <c r="B27" s="73" t="s">
        <v>127</v>
      </c>
      <c r="C27" s="82" t="s">
        <v>6</v>
      </c>
      <c r="D27" s="78">
        <v>15</v>
      </c>
      <c r="E27" s="78" t="s">
        <v>24</v>
      </c>
      <c r="F27" s="79" t="s">
        <v>11</v>
      </c>
      <c r="G27" s="78"/>
      <c r="H27" s="96">
        <v>7.5</v>
      </c>
      <c r="I27" s="78"/>
      <c r="J27" s="95"/>
      <c r="K27" s="95"/>
      <c r="L27" s="20"/>
      <c r="M27" s="34" t="s">
        <v>11</v>
      </c>
      <c r="O27" s="146" t="s">
        <v>19</v>
      </c>
      <c r="P27" s="141"/>
      <c r="Q27" s="138">
        <f>SUMIFS(D8:D56,M8:M56,"Företagsekonomi",L8:L56,"X")+SUMIFS(D8:D56,M8:M56,"Nationalekonomi",L8:L56,"X")+SUMIFS(D8:D56,M8:M56,"Bioekonomimanagement",L8:L56,"X")</f>
        <v>0</v>
      </c>
      <c r="R27" s="138">
        <v>30</v>
      </c>
      <c r="S27" s="139">
        <f>IF((R27-Q27)&lt;0,0,SUM(R27-Q27))</f>
        <v>30</v>
      </c>
      <c r="T27" s="4"/>
      <c r="U27" s="4"/>
      <c r="V27" s="4"/>
      <c r="W27" s="4"/>
      <c r="X27" s="4"/>
      <c r="Y27" s="4"/>
      <c r="Z27" s="4"/>
      <c r="AA27" s="4"/>
      <c r="AB27" s="4"/>
      <c r="AC27" s="4"/>
      <c r="AD27" s="4"/>
    </row>
    <row r="28" spans="2:30" ht="27.75" customHeight="1" thickBot="1" x14ac:dyDescent="0.3">
      <c r="B28" s="73" t="s">
        <v>128</v>
      </c>
      <c r="C28" s="82" t="s">
        <v>94</v>
      </c>
      <c r="D28" s="78">
        <v>7.5</v>
      </c>
      <c r="E28" s="78" t="s">
        <v>24</v>
      </c>
      <c r="F28" s="79" t="s">
        <v>4</v>
      </c>
      <c r="G28" s="78" t="s">
        <v>37</v>
      </c>
      <c r="H28" s="95"/>
      <c r="I28" s="78"/>
      <c r="J28" s="95"/>
      <c r="K28" s="95"/>
      <c r="L28" s="20"/>
      <c r="M28" s="34" t="s">
        <v>4</v>
      </c>
      <c r="O28" s="149" t="s">
        <v>4</v>
      </c>
      <c r="P28" s="150"/>
      <c r="Q28" s="151">
        <f>SUMIFS(D8:D56,M8:M56,"Företagsekonomi",L8:L56,"X")</f>
        <v>0</v>
      </c>
      <c r="R28" s="151">
        <v>15</v>
      </c>
      <c r="S28" s="152">
        <f>IF((R28-Q28)&lt;0,0,SUM(R28-Q28))</f>
        <v>15</v>
      </c>
      <c r="T28" s="4"/>
      <c r="U28" s="4"/>
      <c r="V28" s="4"/>
      <c r="W28" s="4"/>
      <c r="X28" s="4"/>
      <c r="Y28" s="4"/>
      <c r="Z28" s="4"/>
      <c r="AA28" s="4"/>
      <c r="AB28" s="4"/>
      <c r="AC28" s="4"/>
      <c r="AD28" s="4"/>
    </row>
    <row r="29" spans="2:30" ht="27.75" customHeight="1" x14ac:dyDescent="0.35">
      <c r="B29" s="73" t="s">
        <v>127</v>
      </c>
      <c r="C29" s="82" t="s">
        <v>95</v>
      </c>
      <c r="D29" s="78">
        <v>7.5</v>
      </c>
      <c r="E29" s="78" t="s">
        <v>24</v>
      </c>
      <c r="F29" s="79" t="s">
        <v>11</v>
      </c>
      <c r="G29" s="78"/>
      <c r="H29" s="96">
        <v>7.5</v>
      </c>
      <c r="I29" s="78"/>
      <c r="J29" s="95"/>
      <c r="K29" s="95"/>
      <c r="L29" s="20"/>
      <c r="M29" s="34" t="s">
        <v>11</v>
      </c>
      <c r="O29" s="376" t="s">
        <v>63</v>
      </c>
      <c r="P29" s="377"/>
      <c r="Q29" s="377"/>
      <c r="R29" s="377"/>
      <c r="S29" s="380" t="s">
        <v>61</v>
      </c>
      <c r="T29" s="4"/>
      <c r="U29" s="4"/>
      <c r="V29" s="4"/>
      <c r="W29" s="4"/>
      <c r="X29" s="4"/>
      <c r="Y29" s="4"/>
      <c r="Z29" s="4"/>
      <c r="AA29" s="4"/>
      <c r="AB29" s="4"/>
      <c r="AC29" s="4"/>
      <c r="AD29" s="4"/>
    </row>
    <row r="30" spans="2:30" ht="27.75" customHeight="1" x14ac:dyDescent="0.3">
      <c r="B30" s="73" t="s">
        <v>127</v>
      </c>
      <c r="C30" s="82" t="s">
        <v>96</v>
      </c>
      <c r="D30" s="78">
        <v>7.5</v>
      </c>
      <c r="E30" s="78" t="s">
        <v>24</v>
      </c>
      <c r="F30" s="79" t="s">
        <v>11</v>
      </c>
      <c r="G30" s="78" t="s">
        <v>4</v>
      </c>
      <c r="H30" s="95"/>
      <c r="I30" s="97"/>
      <c r="J30" s="96">
        <v>7.5</v>
      </c>
      <c r="K30" s="95"/>
      <c r="L30" s="20"/>
      <c r="M30" s="34" t="s">
        <v>4</v>
      </c>
      <c r="O30" s="378" t="s">
        <v>45</v>
      </c>
      <c r="P30" s="379"/>
      <c r="Q30" s="153" t="s">
        <v>2</v>
      </c>
      <c r="R30" s="154" t="s">
        <v>21</v>
      </c>
      <c r="S30" s="381"/>
      <c r="T30" s="4"/>
      <c r="U30" s="4"/>
      <c r="V30" s="4"/>
      <c r="W30" s="4"/>
      <c r="X30" s="4"/>
      <c r="Y30" s="4"/>
      <c r="Z30" s="4"/>
      <c r="AA30" s="4"/>
      <c r="AB30" s="4"/>
      <c r="AC30" s="4"/>
      <c r="AD30" s="4"/>
    </row>
    <row r="31" spans="2:30" ht="27.75" customHeight="1" x14ac:dyDescent="0.25">
      <c r="B31" s="73" t="s">
        <v>128</v>
      </c>
      <c r="C31" s="82" t="s">
        <v>97</v>
      </c>
      <c r="D31" s="78">
        <v>7.5</v>
      </c>
      <c r="E31" s="78" t="s">
        <v>24</v>
      </c>
      <c r="F31" s="79" t="s">
        <v>4</v>
      </c>
      <c r="G31" s="78" t="s">
        <v>11</v>
      </c>
      <c r="H31" s="95"/>
      <c r="I31" s="97"/>
      <c r="J31" s="96">
        <v>7.5</v>
      </c>
      <c r="K31" s="95"/>
      <c r="L31" s="20"/>
      <c r="M31" s="34" t="s">
        <v>4</v>
      </c>
      <c r="O31" s="155" t="s">
        <v>64</v>
      </c>
      <c r="P31" s="156"/>
      <c r="Q31" s="157">
        <f>(SUMIFS(D8:D56,L8:L56,"x")-(R19+R25+R27)-SUMIFS(D8:D56,M8:M56,"Annat ämne",L8:L56,"x"))</f>
        <v>-195</v>
      </c>
      <c r="R31" s="138">
        <v>105</v>
      </c>
      <c r="S31" s="158" t="str">
        <f>IF(R31-Q31&gt;105,"105",SUM(R31-Q31))</f>
        <v>105</v>
      </c>
      <c r="T31" s="4"/>
      <c r="U31" s="4"/>
      <c r="V31" s="4"/>
      <c r="W31" s="4"/>
      <c r="X31" s="4"/>
      <c r="Y31" s="4"/>
      <c r="Z31" s="4"/>
      <c r="AA31" s="4"/>
      <c r="AB31" s="4"/>
      <c r="AC31" s="4"/>
      <c r="AD31" s="4"/>
    </row>
    <row r="32" spans="2:30" ht="27.75" customHeight="1" x14ac:dyDescent="0.25">
      <c r="B32" s="89" t="s">
        <v>129</v>
      </c>
      <c r="C32" s="82" t="s">
        <v>7</v>
      </c>
      <c r="D32" s="78">
        <v>15</v>
      </c>
      <c r="E32" s="78" t="s">
        <v>25</v>
      </c>
      <c r="F32" s="79" t="s">
        <v>11</v>
      </c>
      <c r="G32" s="78"/>
      <c r="H32" s="95"/>
      <c r="I32" s="78"/>
      <c r="J32" s="95"/>
      <c r="K32" s="95"/>
      <c r="L32" s="20"/>
      <c r="M32" s="34" t="s">
        <v>11</v>
      </c>
      <c r="O32" s="159" t="s">
        <v>42</v>
      </c>
      <c r="P32" s="160"/>
      <c r="Q32" s="161">
        <f>SUMIFS(D8:D56,E8:E56,"G2E",L8:L56,"X")</f>
        <v>0</v>
      </c>
      <c r="R32" s="161">
        <v>15</v>
      </c>
      <c r="S32" s="139">
        <f t="shared" ref="S32:S33" si="3">IF((R32-Q32)&lt;0,0,SUM(R32-Q32))</f>
        <v>15</v>
      </c>
      <c r="T32" s="4"/>
      <c r="U32" s="4"/>
      <c r="V32" s="4"/>
      <c r="W32" s="4"/>
      <c r="X32" s="4"/>
      <c r="Y32" s="4"/>
      <c r="Z32" s="4"/>
      <c r="AA32" s="4"/>
      <c r="AB32" s="4"/>
      <c r="AC32" s="4"/>
      <c r="AD32" s="4"/>
    </row>
    <row r="33" spans="2:30" ht="27.75" customHeight="1" x14ac:dyDescent="0.25">
      <c r="B33" s="98"/>
      <c r="C33" s="99" t="s">
        <v>105</v>
      </c>
      <c r="D33" s="100"/>
      <c r="E33" s="100"/>
      <c r="F33" s="101"/>
      <c r="G33" s="100"/>
      <c r="H33" s="102"/>
      <c r="I33" s="102"/>
      <c r="J33" s="102"/>
      <c r="K33" s="102"/>
      <c r="L33" s="40"/>
      <c r="M33" s="41"/>
      <c r="O33" s="155" t="s">
        <v>161</v>
      </c>
      <c r="P33" s="160"/>
      <c r="Q33" s="161">
        <f>SUMIFS(D8:D56,E8:E56,"A1N",L8:L56,"X")+SUMIFS(D8:D56,E8:E56,"A1F",L8:L56,"X")+SUMIFS(D8:D56,E8:E56,"A2E",L8:L56,"X")</f>
        <v>0</v>
      </c>
      <c r="R33" s="161">
        <v>90</v>
      </c>
      <c r="S33" s="139">
        <f t="shared" si="3"/>
        <v>90</v>
      </c>
      <c r="U33" s="4"/>
      <c r="V33" s="4"/>
      <c r="W33" s="4"/>
      <c r="X33" s="4"/>
      <c r="Y33" s="4"/>
      <c r="Z33" s="4"/>
      <c r="AA33" s="4"/>
      <c r="AB33" s="4"/>
      <c r="AC33" s="4"/>
      <c r="AD33" s="4"/>
    </row>
    <row r="34" spans="2:30" ht="27.75" customHeight="1" x14ac:dyDescent="0.25">
      <c r="B34" s="94" t="s">
        <v>130</v>
      </c>
      <c r="C34" s="82" t="s">
        <v>90</v>
      </c>
      <c r="D34" s="78">
        <v>7.5</v>
      </c>
      <c r="E34" s="78" t="s">
        <v>28</v>
      </c>
      <c r="F34" s="79" t="s">
        <v>32</v>
      </c>
      <c r="G34" s="103"/>
      <c r="H34" s="95"/>
      <c r="I34" s="95"/>
      <c r="J34" s="95"/>
      <c r="K34" s="95"/>
      <c r="L34" s="43"/>
      <c r="M34" s="34" t="s">
        <v>32</v>
      </c>
      <c r="O34" s="159" t="s">
        <v>160</v>
      </c>
      <c r="P34" s="162"/>
      <c r="Q34" s="163"/>
      <c r="R34" s="163"/>
      <c r="S34" s="164"/>
      <c r="T34" s="4"/>
      <c r="U34" s="4"/>
      <c r="V34" s="307" t="s">
        <v>72</v>
      </c>
      <c r="W34" s="308"/>
      <c r="X34" s="309"/>
      <c r="Y34" s="4"/>
      <c r="Z34" s="4"/>
      <c r="AA34" s="4"/>
      <c r="AB34" s="4"/>
      <c r="AC34" s="4"/>
      <c r="AD34" s="4"/>
    </row>
    <row r="35" spans="2:30" ht="27.75" customHeight="1" x14ac:dyDescent="0.25">
      <c r="B35" s="73" t="s">
        <v>131</v>
      </c>
      <c r="C35" s="82" t="s">
        <v>92</v>
      </c>
      <c r="D35" s="78">
        <v>7.5</v>
      </c>
      <c r="E35" s="78" t="s">
        <v>28</v>
      </c>
      <c r="F35" s="79" t="s">
        <v>12</v>
      </c>
      <c r="G35" s="103"/>
      <c r="H35" s="95"/>
      <c r="I35" s="95"/>
      <c r="J35" s="95"/>
      <c r="K35" s="95"/>
      <c r="L35" s="43"/>
      <c r="M35" s="34" t="s">
        <v>12</v>
      </c>
      <c r="O35" s="165" t="s">
        <v>49</v>
      </c>
      <c r="P35" s="160"/>
      <c r="Q35" s="145">
        <f>SUMIFS(D8:D56,M8:M56,"Biologi",E8:E56,"A1N",L8:L56,"X")+SUMIFS(D8:D56,M8:M56,"Biologi",E8:E56,"A1F",L8:L56,"x")+SUMIFS(D8:D56,M8:M56,"Biologi",E8:E56,"A2E",L8:L56,"X")</f>
        <v>0</v>
      </c>
      <c r="R35" s="145">
        <v>60</v>
      </c>
      <c r="S35" s="143">
        <f t="shared" ref="S35:S40" si="4">IF((R35-Q35)&lt;0,0,SUM(R35-Q35))</f>
        <v>60</v>
      </c>
      <c r="T35" s="4"/>
      <c r="U35" s="4"/>
      <c r="V35" s="310"/>
      <c r="W35" s="311"/>
      <c r="X35" s="312"/>
      <c r="Y35" s="4"/>
      <c r="Z35" s="4"/>
      <c r="AA35" s="4"/>
      <c r="AB35" s="4"/>
      <c r="AC35" s="4"/>
      <c r="AD35" s="4"/>
    </row>
    <row r="36" spans="2:30" ht="27.75" customHeight="1" x14ac:dyDescent="0.25">
      <c r="B36" s="73" t="s">
        <v>132</v>
      </c>
      <c r="C36" s="82" t="s">
        <v>98</v>
      </c>
      <c r="D36" s="78">
        <v>15</v>
      </c>
      <c r="E36" s="78" t="s">
        <v>24</v>
      </c>
      <c r="F36" s="79" t="s">
        <v>12</v>
      </c>
      <c r="G36" s="78"/>
      <c r="H36" s="95"/>
      <c r="I36" s="95"/>
      <c r="J36" s="95"/>
      <c r="K36" s="95"/>
      <c r="L36" s="43"/>
      <c r="M36" s="34" t="s">
        <v>12</v>
      </c>
      <c r="O36" s="165" t="s">
        <v>11</v>
      </c>
      <c r="P36" s="160"/>
      <c r="Q36" s="145">
        <f>SUMIFS(D8:D56,M8:M56,"Skogsbruksvetenskap",E8:E56,"A1N",L8:L56,"X")+SUMIFS(D8:D56,M8:M56,"Skogsbruksvetenskap",E8:E56,"A1F",L8:L56,"X")+SUMIFS(D8:D56,M8:M56,"Skogsbruksvetenskap",E8:E56,"A2E",L8:L56,"x")</f>
        <v>0</v>
      </c>
      <c r="R36" s="145">
        <v>60</v>
      </c>
      <c r="S36" s="143">
        <f t="shared" si="4"/>
        <v>60</v>
      </c>
      <c r="T36" s="4"/>
      <c r="U36" s="4"/>
      <c r="V36" s="310"/>
      <c r="W36" s="311"/>
      <c r="X36" s="312"/>
      <c r="Y36" s="4"/>
      <c r="Z36" s="4"/>
      <c r="AA36" s="4"/>
      <c r="AB36" s="4"/>
      <c r="AC36" s="4"/>
      <c r="AD36" s="4"/>
    </row>
    <row r="37" spans="2:30" ht="27.75" customHeight="1" x14ac:dyDescent="0.25">
      <c r="B37" s="73" t="s">
        <v>132</v>
      </c>
      <c r="C37" s="82" t="s">
        <v>99</v>
      </c>
      <c r="D37" s="78">
        <v>15</v>
      </c>
      <c r="E37" s="78" t="s">
        <v>24</v>
      </c>
      <c r="F37" s="79" t="s">
        <v>12</v>
      </c>
      <c r="G37" s="78"/>
      <c r="H37" s="95"/>
      <c r="I37" s="95"/>
      <c r="J37" s="95"/>
      <c r="K37" s="95"/>
      <c r="L37" s="43"/>
      <c r="M37" s="34" t="s">
        <v>12</v>
      </c>
      <c r="O37" s="165" t="s">
        <v>4</v>
      </c>
      <c r="P37" s="160"/>
      <c r="Q37" s="145">
        <f>SUMIFS(D8:D56,M8:M56,"Företagsekonomi",E8:E56,"A1N",L8:L56,"X")+SUMIFS(D8:D56,M8:M56,"Företagsekonomi",E8:E56,"A1F",L8:L56,"X")+SUMIFS(D8:D56,M8:M56,"Företagsekonomi",E8:E56,"A2E",L8:L56,"X")</f>
        <v>0</v>
      </c>
      <c r="R37" s="145">
        <v>60</v>
      </c>
      <c r="S37" s="143">
        <f t="shared" si="4"/>
        <v>60</v>
      </c>
      <c r="T37" s="4"/>
      <c r="U37" s="4"/>
      <c r="V37" s="310"/>
      <c r="W37" s="311"/>
      <c r="X37" s="312"/>
      <c r="Y37" s="4"/>
      <c r="Z37" s="4"/>
      <c r="AA37" s="4"/>
      <c r="AB37" s="4"/>
      <c r="AC37" s="4"/>
      <c r="AD37" s="4"/>
    </row>
    <row r="38" spans="2:30" ht="27.75" customHeight="1" x14ac:dyDescent="0.25">
      <c r="B38" s="73" t="s">
        <v>133</v>
      </c>
      <c r="C38" s="82" t="s">
        <v>100</v>
      </c>
      <c r="D38" s="78">
        <v>7.5</v>
      </c>
      <c r="E38" s="78" t="s">
        <v>24</v>
      </c>
      <c r="F38" s="79" t="s">
        <v>35</v>
      </c>
      <c r="G38" s="78"/>
      <c r="H38" s="95"/>
      <c r="I38" s="95"/>
      <c r="J38" s="95"/>
      <c r="K38" s="95"/>
      <c r="L38" s="43"/>
      <c r="M38" s="34" t="s">
        <v>35</v>
      </c>
      <c r="O38" s="165" t="s">
        <v>41</v>
      </c>
      <c r="P38" s="160"/>
      <c r="Q38" s="145">
        <f>SUMIFS(D8:D56,M8:M56,"Bioekonomimanagement",E8:E56,"A1N",L8:L56,"X")+SUMIFS(D8:D56,M8:M56,"Bioekonomimanagement",E8:E56,"A1F",L8:L56,"X")+SUMIFS(D8:D56,M8:M56,"Bioekonomimanagement",E8:E56,"A2E",L8:L56,"X")</f>
        <v>0</v>
      </c>
      <c r="R38" s="145">
        <v>60</v>
      </c>
      <c r="S38" s="143">
        <f t="shared" si="4"/>
        <v>60</v>
      </c>
      <c r="T38" s="4"/>
      <c r="U38" s="4"/>
      <c r="V38" s="310"/>
      <c r="W38" s="311"/>
      <c r="X38" s="312"/>
      <c r="Y38" s="4"/>
      <c r="Z38" s="4"/>
      <c r="AA38" s="4"/>
      <c r="AB38" s="4"/>
      <c r="AC38" s="4"/>
      <c r="AD38" s="4"/>
    </row>
    <row r="39" spans="2:30" ht="27.75" customHeight="1" thickBot="1" x14ac:dyDescent="0.3">
      <c r="B39" s="73" t="s">
        <v>132</v>
      </c>
      <c r="C39" s="82" t="s">
        <v>101</v>
      </c>
      <c r="D39" s="78">
        <v>7.5</v>
      </c>
      <c r="E39" s="78" t="s">
        <v>24</v>
      </c>
      <c r="F39" s="79" t="s">
        <v>12</v>
      </c>
      <c r="G39" s="78"/>
      <c r="H39" s="95"/>
      <c r="I39" s="95"/>
      <c r="J39" s="95"/>
      <c r="K39" s="95"/>
      <c r="L39" s="43"/>
      <c r="M39" s="34" t="s">
        <v>12</v>
      </c>
      <c r="O39" s="166" t="s">
        <v>156</v>
      </c>
      <c r="P39" s="167"/>
      <c r="Q39" s="168">
        <f>SUMIFS(D8:D56,E8:E56,"A2E",L8:L56,"X")</f>
        <v>0</v>
      </c>
      <c r="R39" s="169">
        <v>30</v>
      </c>
      <c r="S39" s="170">
        <f t="shared" si="4"/>
        <v>30</v>
      </c>
      <c r="T39" s="4"/>
      <c r="U39" s="4"/>
      <c r="V39" s="310"/>
      <c r="W39" s="311"/>
      <c r="X39" s="312"/>
      <c r="Y39" s="4"/>
      <c r="Z39" s="4"/>
      <c r="AA39" s="4"/>
      <c r="AB39" s="4"/>
      <c r="AC39" s="4"/>
      <c r="AD39" s="4"/>
    </row>
    <row r="40" spans="2:30" ht="27.75" customHeight="1" thickTop="1" thickBot="1" x14ac:dyDescent="0.35">
      <c r="B40" s="89" t="s">
        <v>129</v>
      </c>
      <c r="C40" s="103" t="s">
        <v>42</v>
      </c>
      <c r="D40" s="78">
        <v>15</v>
      </c>
      <c r="E40" s="78" t="s">
        <v>25</v>
      </c>
      <c r="F40" s="79" t="s">
        <v>12</v>
      </c>
      <c r="G40" s="78"/>
      <c r="H40" s="103"/>
      <c r="I40" s="103"/>
      <c r="J40" s="103"/>
      <c r="K40" s="103"/>
      <c r="L40" s="43"/>
      <c r="M40" s="34" t="s">
        <v>12</v>
      </c>
      <c r="O40" s="171" t="s">
        <v>153</v>
      </c>
      <c r="P40" s="172"/>
      <c r="Q40" s="173">
        <f>SUMIFS(D7:D56,L7:L56,"X")</f>
        <v>0</v>
      </c>
      <c r="R40" s="173">
        <v>300</v>
      </c>
      <c r="S40" s="174">
        <f t="shared" si="4"/>
        <v>300</v>
      </c>
      <c r="T40" s="4"/>
      <c r="U40" s="4"/>
      <c r="V40" s="313"/>
      <c r="W40" s="314"/>
      <c r="X40" s="315"/>
      <c r="Y40" s="4"/>
      <c r="Z40" s="4"/>
      <c r="AA40" s="4"/>
      <c r="AB40" s="4"/>
      <c r="AC40" s="4"/>
      <c r="AD40" s="4"/>
    </row>
    <row r="41" spans="2:30" ht="33" customHeight="1" x14ac:dyDescent="0.35">
      <c r="B41" s="44"/>
      <c r="C41" s="45" t="s">
        <v>164</v>
      </c>
      <c r="D41" s="46"/>
      <c r="E41" s="46"/>
      <c r="F41" s="47"/>
      <c r="G41" s="48"/>
      <c r="H41" s="49"/>
      <c r="I41" s="49"/>
      <c r="J41" s="49"/>
      <c r="K41" s="49"/>
      <c r="L41" s="50" t="s">
        <v>187</v>
      </c>
      <c r="M41" s="51"/>
      <c r="O41" s="4"/>
      <c r="P41" s="4"/>
      <c r="Q41" s="4"/>
      <c r="R41" s="4"/>
      <c r="S41" s="4"/>
      <c r="T41" s="52"/>
      <c r="U41" s="52"/>
      <c r="V41" s="4"/>
      <c r="W41" s="4"/>
      <c r="X41" s="4"/>
      <c r="Y41" s="4"/>
      <c r="Z41" s="4"/>
      <c r="AA41" s="4"/>
      <c r="AB41" s="4"/>
      <c r="AC41" s="4"/>
      <c r="AD41" s="4"/>
    </row>
    <row r="42" spans="2:30" ht="25.5" customHeight="1" x14ac:dyDescent="0.25">
      <c r="B42" s="19"/>
      <c r="C42" s="53"/>
      <c r="D42" s="24"/>
      <c r="E42" s="24"/>
      <c r="F42" s="25"/>
      <c r="G42" s="24"/>
      <c r="H42" s="42"/>
      <c r="I42" s="42"/>
      <c r="J42" s="42"/>
      <c r="K42" s="42"/>
      <c r="L42" s="54"/>
      <c r="M42" s="34"/>
      <c r="O42" s="4"/>
      <c r="P42" s="4"/>
      <c r="Q42" s="4"/>
      <c r="R42" s="4"/>
      <c r="S42" s="4"/>
      <c r="T42" s="4"/>
      <c r="U42" s="4"/>
      <c r="V42" s="4"/>
      <c r="W42" s="4"/>
      <c r="X42" s="4"/>
      <c r="Y42" s="4"/>
      <c r="Z42" s="4"/>
      <c r="AA42" s="4"/>
      <c r="AB42" s="4"/>
      <c r="AC42" s="4"/>
      <c r="AD42" s="4"/>
    </row>
    <row r="43" spans="2:30" ht="24" customHeight="1" x14ac:dyDescent="0.25">
      <c r="B43" s="19"/>
      <c r="C43" s="53"/>
      <c r="D43" s="24"/>
      <c r="E43" s="24"/>
      <c r="F43" s="25"/>
      <c r="G43" s="24"/>
      <c r="H43" s="42"/>
      <c r="I43" s="42"/>
      <c r="J43" s="42"/>
      <c r="K43" s="42"/>
      <c r="L43" s="54"/>
      <c r="M43" s="34"/>
      <c r="O43" s="4"/>
      <c r="P43" s="4"/>
      <c r="Q43" s="4"/>
      <c r="R43" s="4"/>
      <c r="S43" s="4"/>
      <c r="T43" s="4"/>
      <c r="U43" s="4"/>
      <c r="V43" s="4"/>
      <c r="W43" s="4"/>
      <c r="X43" s="4"/>
      <c r="Y43" s="4"/>
      <c r="Z43" s="4"/>
      <c r="AA43" s="4"/>
      <c r="AB43" s="4"/>
      <c r="AC43" s="4"/>
      <c r="AD43" s="4"/>
    </row>
    <row r="44" spans="2:30" ht="27.75" customHeight="1" x14ac:dyDescent="0.25">
      <c r="B44" s="35"/>
      <c r="C44" s="28"/>
      <c r="D44" s="24"/>
      <c r="E44" s="24"/>
      <c r="F44" s="25"/>
      <c r="G44" s="24"/>
      <c r="H44" s="42"/>
      <c r="I44" s="42"/>
      <c r="J44" s="42"/>
      <c r="K44" s="42"/>
      <c r="L44" s="54"/>
      <c r="M44" s="34"/>
      <c r="O44" s="4"/>
      <c r="P44" s="4"/>
      <c r="Q44" s="4"/>
      <c r="R44" s="4"/>
      <c r="S44" s="4"/>
      <c r="T44" s="4"/>
      <c r="U44" s="4"/>
      <c r="V44" s="4"/>
      <c r="W44" s="4"/>
      <c r="X44" s="4"/>
      <c r="Y44" s="4"/>
      <c r="Z44" s="4"/>
      <c r="AA44" s="4"/>
      <c r="AB44" s="4"/>
      <c r="AC44" s="4"/>
      <c r="AD44" s="4"/>
    </row>
    <row r="45" spans="2:30" ht="55.5" customHeight="1" x14ac:dyDescent="0.25">
      <c r="B45" s="371" t="s">
        <v>163</v>
      </c>
      <c r="C45" s="372"/>
      <c r="D45" s="372"/>
      <c r="E45" s="372"/>
      <c r="F45" s="372"/>
      <c r="G45" s="372"/>
      <c r="H45" s="372"/>
      <c r="I45" s="372"/>
      <c r="J45" s="372"/>
      <c r="K45" s="372"/>
      <c r="L45" s="372"/>
      <c r="M45" s="373"/>
      <c r="O45" s="364"/>
      <c r="P45" s="364"/>
      <c r="Q45" s="364"/>
      <c r="R45" s="364"/>
      <c r="S45" s="364"/>
      <c r="T45" s="4"/>
      <c r="U45" s="4"/>
      <c r="V45" s="4"/>
      <c r="W45" s="4"/>
      <c r="X45" s="4"/>
      <c r="Y45" s="4"/>
      <c r="Z45" s="4"/>
      <c r="AA45" s="4"/>
      <c r="AB45" s="4"/>
      <c r="AC45" s="4"/>
      <c r="AD45" s="4"/>
    </row>
    <row r="46" spans="2:30" ht="37.5" customHeight="1" x14ac:dyDescent="0.3">
      <c r="B46" s="374"/>
      <c r="C46" s="375"/>
      <c r="D46" s="55"/>
      <c r="E46" s="55"/>
      <c r="F46" s="336" t="s">
        <v>43</v>
      </c>
      <c r="G46" s="335" t="s">
        <v>44</v>
      </c>
      <c r="H46" s="332" t="s">
        <v>60</v>
      </c>
      <c r="I46" s="333"/>
      <c r="J46" s="334"/>
      <c r="K46" s="330" t="s">
        <v>59</v>
      </c>
      <c r="L46" s="369" t="s">
        <v>187</v>
      </c>
      <c r="M46" s="328" t="s">
        <v>23</v>
      </c>
      <c r="O46" s="365"/>
      <c r="P46" s="365"/>
      <c r="Q46" s="365"/>
      <c r="R46" s="370"/>
      <c r="S46" s="370"/>
      <c r="T46" s="4"/>
      <c r="U46" s="4"/>
      <c r="V46" s="4"/>
      <c r="W46" s="4"/>
      <c r="X46" s="4"/>
      <c r="Y46" s="4"/>
      <c r="Z46" s="4"/>
      <c r="AA46" s="4"/>
      <c r="AB46" s="4"/>
      <c r="AC46" s="4"/>
      <c r="AD46" s="4"/>
    </row>
    <row r="47" spans="2:30" ht="33" customHeight="1" x14ac:dyDescent="0.25">
      <c r="B47" s="56" t="s">
        <v>51</v>
      </c>
      <c r="C47" s="11" t="s">
        <v>46</v>
      </c>
      <c r="D47" s="57" t="s">
        <v>9</v>
      </c>
      <c r="E47" s="11" t="s">
        <v>22</v>
      </c>
      <c r="F47" s="333"/>
      <c r="G47" s="334"/>
      <c r="H47" s="58" t="s">
        <v>57</v>
      </c>
      <c r="I47" s="59" t="s">
        <v>13</v>
      </c>
      <c r="J47" s="58" t="s">
        <v>193</v>
      </c>
      <c r="K47" s="331"/>
      <c r="L47" s="331"/>
      <c r="M47" s="329"/>
      <c r="O47" s="365"/>
      <c r="P47" s="365"/>
      <c r="Q47" s="365"/>
      <c r="R47" s="60"/>
      <c r="S47" s="60"/>
      <c r="T47" s="4"/>
      <c r="U47" s="4"/>
      <c r="V47" s="4"/>
      <c r="W47" s="4"/>
      <c r="X47" s="4"/>
      <c r="Y47" s="4"/>
      <c r="Z47" s="4"/>
      <c r="AA47" s="4"/>
      <c r="AB47" s="4"/>
      <c r="AC47" s="4"/>
      <c r="AD47" s="4"/>
    </row>
    <row r="48" spans="2:30" ht="21" customHeight="1" x14ac:dyDescent="0.25">
      <c r="B48" s="38"/>
      <c r="C48" s="28"/>
      <c r="D48" s="61"/>
      <c r="E48" s="62"/>
      <c r="F48" s="42"/>
      <c r="G48" s="42"/>
      <c r="H48" s="54"/>
      <c r="I48" s="54"/>
      <c r="J48" s="54"/>
      <c r="K48" s="54"/>
      <c r="L48" s="63"/>
      <c r="M48" s="29"/>
      <c r="O48" s="363"/>
      <c r="P48" s="363"/>
      <c r="Q48" s="363"/>
      <c r="R48" s="366"/>
      <c r="S48" s="366"/>
      <c r="T48" s="362"/>
      <c r="U48" s="362"/>
      <c r="V48" s="4"/>
      <c r="W48" s="4"/>
      <c r="X48" s="4"/>
      <c r="Y48" s="4"/>
      <c r="Z48" s="4"/>
      <c r="AA48" s="4"/>
      <c r="AB48" s="4"/>
      <c r="AC48" s="4"/>
      <c r="AD48" s="4"/>
    </row>
    <row r="49" spans="2:30" ht="21" customHeight="1" x14ac:dyDescent="0.25">
      <c r="B49" s="19"/>
      <c r="C49" s="28"/>
      <c r="D49" s="61"/>
      <c r="E49" s="62"/>
      <c r="F49" s="42"/>
      <c r="G49" s="42"/>
      <c r="H49" s="54"/>
      <c r="I49" s="54"/>
      <c r="J49" s="54"/>
      <c r="K49" s="54"/>
      <c r="L49" s="63"/>
      <c r="M49" s="29"/>
      <c r="O49" s="363"/>
      <c r="P49" s="363"/>
      <c r="Q49" s="363"/>
      <c r="R49" s="366"/>
      <c r="S49" s="366"/>
      <c r="T49" s="362"/>
      <c r="U49" s="362"/>
      <c r="V49" s="4"/>
      <c r="W49" s="4"/>
      <c r="X49" s="4"/>
      <c r="Y49" s="4"/>
      <c r="Z49" s="4"/>
      <c r="AA49" s="4"/>
      <c r="AB49" s="4"/>
      <c r="AC49" s="4"/>
      <c r="AD49" s="4"/>
    </row>
    <row r="50" spans="2:30" ht="21" customHeight="1" x14ac:dyDescent="0.25">
      <c r="B50" s="19"/>
      <c r="C50" s="28"/>
      <c r="D50" s="61"/>
      <c r="E50" s="62"/>
      <c r="F50" s="42"/>
      <c r="G50" s="42"/>
      <c r="H50" s="54"/>
      <c r="I50" s="54"/>
      <c r="J50" s="54"/>
      <c r="K50" s="54"/>
      <c r="L50" s="63"/>
      <c r="M50" s="29"/>
      <c r="O50" s="363"/>
      <c r="P50" s="363"/>
      <c r="Q50" s="363"/>
      <c r="R50" s="366"/>
      <c r="S50" s="367"/>
      <c r="T50" s="64"/>
      <c r="U50" s="4"/>
      <c r="V50" s="4"/>
      <c r="W50" s="4"/>
      <c r="X50" s="4"/>
      <c r="Y50" s="4"/>
      <c r="Z50" s="4"/>
      <c r="AA50" s="4"/>
      <c r="AB50" s="4"/>
      <c r="AC50" s="4"/>
      <c r="AD50" s="4"/>
    </row>
    <row r="51" spans="2:30" ht="21" customHeight="1" x14ac:dyDescent="0.25">
      <c r="B51" s="19"/>
      <c r="C51" s="28"/>
      <c r="D51" s="61"/>
      <c r="E51" s="62"/>
      <c r="F51" s="42"/>
      <c r="G51" s="42"/>
      <c r="H51" s="54"/>
      <c r="I51" s="54"/>
      <c r="J51" s="54"/>
      <c r="K51" s="54"/>
      <c r="L51" s="63"/>
      <c r="M51" s="29"/>
      <c r="O51" s="363"/>
      <c r="P51" s="363"/>
      <c r="Q51" s="363"/>
      <c r="R51" s="366"/>
      <c r="S51" s="367"/>
      <c r="T51" s="64"/>
      <c r="U51" s="4"/>
      <c r="V51" s="4"/>
      <c r="W51" s="4"/>
      <c r="X51" s="4"/>
      <c r="Y51" s="4"/>
      <c r="Z51" s="4"/>
      <c r="AA51" s="4"/>
      <c r="AB51" s="4"/>
      <c r="AC51" s="4"/>
      <c r="AD51" s="4"/>
    </row>
    <row r="52" spans="2:30" ht="21" customHeight="1" x14ac:dyDescent="0.25">
      <c r="B52" s="19"/>
      <c r="C52" s="28"/>
      <c r="D52" s="61"/>
      <c r="E52" s="62"/>
      <c r="F52" s="42"/>
      <c r="G52" s="42"/>
      <c r="H52" s="54"/>
      <c r="I52" s="54"/>
      <c r="J52" s="54"/>
      <c r="K52" s="54"/>
      <c r="L52" s="63"/>
      <c r="M52" s="29"/>
      <c r="O52" s="363"/>
      <c r="P52" s="363"/>
      <c r="Q52" s="363"/>
      <c r="R52" s="65"/>
      <c r="S52" s="66"/>
      <c r="T52" s="64"/>
      <c r="U52" s="4"/>
      <c r="V52" s="4"/>
      <c r="W52" s="4"/>
      <c r="X52" s="4"/>
      <c r="Y52" s="4"/>
      <c r="Z52" s="4"/>
      <c r="AA52" s="4"/>
      <c r="AB52" s="4"/>
      <c r="AC52" s="4"/>
      <c r="AD52" s="4"/>
    </row>
    <row r="53" spans="2:30" ht="21" customHeight="1" x14ac:dyDescent="0.25">
      <c r="B53" s="19"/>
      <c r="C53" s="28"/>
      <c r="D53" s="61"/>
      <c r="E53" s="62"/>
      <c r="F53" s="42"/>
      <c r="G53" s="42"/>
      <c r="H53" s="54"/>
      <c r="I53" s="54"/>
      <c r="J53" s="54"/>
      <c r="K53" s="54"/>
      <c r="L53" s="63"/>
      <c r="M53" s="29"/>
      <c r="O53" s="363"/>
      <c r="P53" s="363"/>
      <c r="Q53" s="363"/>
      <c r="R53" s="65"/>
      <c r="S53" s="66"/>
      <c r="T53" s="347"/>
      <c r="U53" s="4"/>
      <c r="V53" s="4"/>
      <c r="W53" s="4"/>
      <c r="X53" s="4"/>
      <c r="Y53" s="4"/>
      <c r="Z53" s="4"/>
      <c r="AA53" s="4"/>
      <c r="AB53" s="4"/>
      <c r="AC53" s="4"/>
      <c r="AD53" s="4"/>
    </row>
    <row r="54" spans="2:30" ht="21" customHeight="1" x14ac:dyDescent="0.25">
      <c r="B54" s="19"/>
      <c r="C54" s="28"/>
      <c r="D54" s="61"/>
      <c r="E54" s="62"/>
      <c r="F54" s="42"/>
      <c r="G54" s="42"/>
      <c r="H54" s="54"/>
      <c r="I54" s="54"/>
      <c r="J54" s="54"/>
      <c r="K54" s="54"/>
      <c r="L54" s="63"/>
      <c r="M54" s="29"/>
      <c r="O54" s="363"/>
      <c r="P54" s="363"/>
      <c r="Q54" s="363"/>
      <c r="R54" s="65"/>
      <c r="S54" s="65"/>
      <c r="T54" s="347"/>
      <c r="U54" s="4"/>
      <c r="V54" s="4"/>
      <c r="W54" s="4"/>
      <c r="X54" s="4"/>
      <c r="Y54" s="4"/>
      <c r="Z54" s="4"/>
      <c r="AA54" s="4"/>
      <c r="AB54" s="4"/>
      <c r="AC54" s="4"/>
      <c r="AD54" s="4"/>
    </row>
    <row r="55" spans="2:30" ht="21" customHeight="1" x14ac:dyDescent="0.25">
      <c r="B55" s="19"/>
      <c r="C55" s="28"/>
      <c r="D55" s="61"/>
      <c r="E55" s="62"/>
      <c r="F55" s="42"/>
      <c r="G55" s="42"/>
      <c r="H55" s="54"/>
      <c r="I55" s="54"/>
      <c r="J55" s="54"/>
      <c r="K55" s="54"/>
      <c r="L55" s="63"/>
      <c r="M55" s="29"/>
      <c r="O55" s="363"/>
      <c r="P55" s="363"/>
      <c r="Q55" s="363"/>
      <c r="R55" s="362"/>
      <c r="S55" s="362"/>
      <c r="T55" s="64"/>
      <c r="U55" s="4"/>
      <c r="V55" s="4"/>
      <c r="W55" s="4"/>
      <c r="X55" s="4"/>
      <c r="Y55" s="4"/>
      <c r="Z55" s="4"/>
      <c r="AA55" s="4"/>
      <c r="AB55" s="4"/>
      <c r="AC55" s="4"/>
      <c r="AD55" s="4"/>
    </row>
    <row r="56" spans="2:30" ht="21" customHeight="1" thickBot="1" x14ac:dyDescent="0.3">
      <c r="B56" s="67"/>
      <c r="C56" s="68"/>
      <c r="D56" s="69"/>
      <c r="E56" s="69"/>
      <c r="F56" s="70"/>
      <c r="G56" s="69"/>
      <c r="H56" s="71"/>
      <c r="I56" s="71"/>
      <c r="J56" s="71"/>
      <c r="K56" s="71"/>
      <c r="L56" s="71"/>
      <c r="M56" s="72"/>
      <c r="O56" s="363"/>
      <c r="P56" s="363"/>
      <c r="Q56" s="363"/>
      <c r="R56" s="362"/>
      <c r="S56" s="362"/>
      <c r="T56" s="64"/>
      <c r="U56" s="4"/>
      <c r="V56" s="4"/>
      <c r="W56" s="4"/>
      <c r="X56" s="4"/>
      <c r="Y56" s="4"/>
      <c r="Z56" s="4"/>
      <c r="AA56" s="4"/>
      <c r="AB56" s="4"/>
      <c r="AC56" s="4"/>
      <c r="AD56" s="4"/>
    </row>
    <row r="57" spans="2:30" ht="21" customHeight="1" x14ac:dyDescent="0.25">
      <c r="C57" s="4"/>
      <c r="D57" s="65"/>
      <c r="E57" s="65"/>
      <c r="F57" s="4"/>
      <c r="G57" s="4"/>
      <c r="H57" s="4"/>
      <c r="I57" s="4"/>
      <c r="J57" s="4"/>
      <c r="K57" s="4"/>
      <c r="L57" s="4"/>
      <c r="M57" s="4"/>
      <c r="O57" s="4"/>
      <c r="P57" s="4"/>
      <c r="Q57" s="4"/>
      <c r="R57" s="4"/>
      <c r="S57" s="4"/>
      <c r="T57" s="64"/>
      <c r="U57" s="4"/>
      <c r="V57" s="4"/>
      <c r="W57" s="4"/>
      <c r="X57" s="4"/>
      <c r="Y57" s="4"/>
      <c r="Z57" s="4"/>
      <c r="AA57" s="4"/>
      <c r="AB57" s="4"/>
      <c r="AC57" s="4"/>
      <c r="AD57" s="4"/>
    </row>
    <row r="58" spans="2:30" ht="21" customHeight="1" x14ac:dyDescent="0.25">
      <c r="C58" s="4"/>
      <c r="D58" s="4"/>
      <c r="E58" s="4"/>
      <c r="F58" s="4"/>
      <c r="G58" s="4"/>
      <c r="H58" s="4"/>
      <c r="I58" s="4"/>
      <c r="J58" s="4"/>
      <c r="K58" s="4"/>
      <c r="L58" s="4"/>
      <c r="M58" s="4"/>
      <c r="O58" s="4"/>
      <c r="P58" s="4"/>
      <c r="Q58" s="4"/>
      <c r="R58" s="4"/>
      <c r="S58" s="4"/>
      <c r="T58" s="64"/>
      <c r="U58" s="4"/>
      <c r="V58" s="4"/>
      <c r="W58" s="4"/>
      <c r="X58" s="4"/>
      <c r="Y58" s="4"/>
      <c r="Z58" s="4"/>
      <c r="AA58" s="4"/>
      <c r="AB58" s="4"/>
      <c r="AC58" s="4"/>
      <c r="AD58" s="4"/>
    </row>
    <row r="59" spans="2:30" ht="21" customHeight="1" x14ac:dyDescent="0.25">
      <c r="C59" s="4"/>
      <c r="D59" s="4"/>
      <c r="E59" s="4"/>
      <c r="F59" s="4"/>
      <c r="G59" s="4"/>
      <c r="H59" s="4"/>
      <c r="I59" s="4"/>
      <c r="J59" s="4"/>
      <c r="K59" s="4"/>
      <c r="L59" s="4"/>
      <c r="M59" s="4"/>
      <c r="N59" s="23" t="s">
        <v>27</v>
      </c>
      <c r="O59" s="4"/>
      <c r="P59" s="4"/>
      <c r="Q59" s="4"/>
      <c r="R59" s="4"/>
      <c r="S59" s="4"/>
      <c r="T59" s="64"/>
      <c r="U59" s="4"/>
      <c r="V59" s="4"/>
      <c r="W59" s="4"/>
      <c r="X59" s="4"/>
      <c r="Y59" s="4"/>
      <c r="Z59" s="4"/>
      <c r="AA59" s="4"/>
      <c r="AB59" s="4"/>
      <c r="AC59" s="4"/>
      <c r="AD59" s="4"/>
    </row>
    <row r="60" spans="2:30" ht="17.25" customHeight="1" x14ac:dyDescent="0.25">
      <c r="C60" s="4"/>
      <c r="D60" s="4"/>
      <c r="E60" s="4"/>
      <c r="F60" s="4"/>
      <c r="G60" s="4"/>
      <c r="H60" s="4"/>
      <c r="I60" s="4"/>
      <c r="J60" s="4"/>
      <c r="K60" s="4"/>
      <c r="L60" s="4"/>
      <c r="M60" s="4"/>
      <c r="N60" s="23" t="s">
        <v>28</v>
      </c>
      <c r="O60" s="4"/>
      <c r="P60" s="4"/>
      <c r="Q60" s="4"/>
      <c r="R60" s="4"/>
      <c r="S60" s="4"/>
      <c r="T60" s="64"/>
      <c r="U60" s="4"/>
      <c r="V60" s="4"/>
      <c r="W60" s="4"/>
      <c r="X60" s="4"/>
      <c r="Y60" s="4"/>
      <c r="Z60" s="4"/>
      <c r="AA60" s="4"/>
      <c r="AB60" s="4"/>
      <c r="AC60" s="4"/>
      <c r="AD60" s="4"/>
    </row>
    <row r="61" spans="2:30" ht="17.25" customHeight="1" x14ac:dyDescent="0.25">
      <c r="C61" s="4"/>
      <c r="D61" s="4"/>
      <c r="E61" s="4"/>
      <c r="F61" s="4"/>
      <c r="G61" s="4"/>
      <c r="H61" s="4"/>
      <c r="I61" s="4"/>
      <c r="J61" s="4"/>
      <c r="K61" s="4"/>
      <c r="L61" s="4"/>
      <c r="M61" s="4"/>
      <c r="N61" s="23" t="s">
        <v>24</v>
      </c>
      <c r="O61" s="4"/>
      <c r="P61" s="4"/>
      <c r="Q61" s="4"/>
      <c r="R61" s="4"/>
      <c r="S61" s="4"/>
      <c r="T61" s="64"/>
      <c r="U61" s="4"/>
      <c r="V61" s="4"/>
      <c r="W61" s="4"/>
      <c r="X61" s="4"/>
      <c r="Y61" s="4"/>
      <c r="Z61" s="4"/>
      <c r="AA61" s="4"/>
      <c r="AB61" s="4"/>
      <c r="AC61" s="4"/>
      <c r="AD61" s="4"/>
    </row>
    <row r="62" spans="2:30" ht="17.25" customHeight="1" x14ac:dyDescent="0.25">
      <c r="C62" s="4"/>
      <c r="D62" s="4"/>
      <c r="E62" s="4"/>
      <c r="F62" s="4"/>
      <c r="G62" s="4"/>
      <c r="H62" s="4"/>
      <c r="I62" s="4"/>
      <c r="J62" s="4"/>
      <c r="K62" s="4"/>
      <c r="L62" s="4"/>
      <c r="M62" s="4"/>
      <c r="N62" s="23" t="s">
        <v>25</v>
      </c>
      <c r="O62" s="4"/>
      <c r="P62" s="4"/>
      <c r="Q62" s="4"/>
      <c r="R62" s="4"/>
      <c r="S62" s="4"/>
      <c r="T62" s="64"/>
      <c r="U62" s="4"/>
      <c r="V62" s="4"/>
      <c r="W62" s="4"/>
      <c r="X62" s="4"/>
      <c r="Y62" s="4"/>
      <c r="Z62" s="4"/>
      <c r="AA62" s="4"/>
      <c r="AB62" s="4"/>
      <c r="AC62" s="4"/>
      <c r="AD62" s="4"/>
    </row>
    <row r="63" spans="2:30" ht="17.25" customHeight="1" x14ac:dyDescent="0.25">
      <c r="C63" s="4"/>
      <c r="D63" s="4"/>
      <c r="E63" s="4"/>
      <c r="F63" s="4"/>
      <c r="G63" s="4"/>
      <c r="H63" s="4"/>
      <c r="I63" s="4"/>
      <c r="J63" s="4"/>
      <c r="K63" s="4"/>
      <c r="L63" s="4"/>
      <c r="M63" s="4"/>
      <c r="N63" s="23" t="s">
        <v>26</v>
      </c>
      <c r="O63" s="4"/>
      <c r="P63" s="4"/>
      <c r="Q63" s="4"/>
      <c r="R63" s="4"/>
      <c r="S63" s="4"/>
      <c r="T63" s="4"/>
      <c r="U63" s="4"/>
      <c r="V63" s="4"/>
      <c r="W63" s="4"/>
      <c r="X63" s="4"/>
      <c r="Y63" s="4"/>
      <c r="Z63" s="4"/>
      <c r="AA63" s="4"/>
      <c r="AB63" s="4"/>
      <c r="AC63" s="4"/>
      <c r="AD63" s="4"/>
    </row>
    <row r="64" spans="2:30" ht="17.25" customHeight="1" x14ac:dyDescent="0.25">
      <c r="C64" s="4"/>
      <c r="D64" s="4"/>
      <c r="E64" s="4"/>
      <c r="F64" s="4"/>
      <c r="G64" s="4"/>
      <c r="H64" s="4"/>
      <c r="I64" s="4"/>
      <c r="J64" s="4"/>
      <c r="K64" s="4"/>
      <c r="L64" s="4"/>
      <c r="M64" s="4"/>
      <c r="N64" s="23" t="s">
        <v>29</v>
      </c>
      <c r="O64" s="4"/>
      <c r="P64" s="4"/>
      <c r="Q64" s="4"/>
      <c r="R64" s="4"/>
      <c r="S64" s="4"/>
      <c r="T64" s="4"/>
      <c r="U64" s="4"/>
      <c r="V64" s="4"/>
      <c r="W64" s="4"/>
      <c r="X64" s="4"/>
      <c r="Y64" s="4"/>
      <c r="Z64" s="4"/>
      <c r="AA64" s="4"/>
      <c r="AB64" s="4"/>
      <c r="AC64" s="4"/>
      <c r="AD64" s="4"/>
    </row>
    <row r="65" spans="3:30" ht="17.25" customHeight="1" x14ac:dyDescent="0.25">
      <c r="C65" s="4"/>
      <c r="D65" s="4"/>
      <c r="E65" s="4"/>
      <c r="F65" s="4"/>
      <c r="G65" s="4"/>
      <c r="H65" s="4"/>
      <c r="I65" s="4"/>
      <c r="J65" s="4"/>
      <c r="K65" s="4"/>
      <c r="L65" s="4"/>
      <c r="M65" s="4"/>
      <c r="N65" s="23" t="s">
        <v>50</v>
      </c>
      <c r="O65" s="4"/>
      <c r="P65" s="4"/>
      <c r="Q65" s="4"/>
      <c r="R65" s="4"/>
      <c r="S65" s="4"/>
      <c r="T65" s="4"/>
      <c r="U65" s="4"/>
      <c r="V65" s="4"/>
      <c r="W65" s="4"/>
      <c r="X65" s="4"/>
      <c r="Y65" s="4"/>
      <c r="Z65" s="4"/>
      <c r="AA65" s="4"/>
      <c r="AB65" s="4"/>
      <c r="AC65" s="4"/>
      <c r="AD65" s="4"/>
    </row>
    <row r="66" spans="3:30" ht="17.25" customHeight="1" x14ac:dyDescent="0.25">
      <c r="C66" s="4"/>
      <c r="D66" s="4"/>
      <c r="E66" s="4"/>
      <c r="F66" s="4"/>
      <c r="G66" s="4"/>
      <c r="H66" s="4"/>
      <c r="I66" s="4"/>
      <c r="J66" s="4"/>
      <c r="K66" s="4"/>
      <c r="L66" s="4"/>
      <c r="M66" s="4"/>
      <c r="O66" s="4"/>
      <c r="P66" s="4"/>
      <c r="Q66" s="4"/>
      <c r="R66" s="4"/>
      <c r="S66" s="4"/>
      <c r="T66" s="4"/>
      <c r="U66" s="4"/>
      <c r="V66" s="4"/>
      <c r="W66" s="4"/>
      <c r="X66" s="4"/>
      <c r="Y66" s="4"/>
      <c r="Z66" s="4"/>
      <c r="AA66" s="4"/>
      <c r="AB66" s="4"/>
      <c r="AC66" s="4"/>
      <c r="AD66" s="4"/>
    </row>
    <row r="67" spans="3:30" ht="17.25" customHeight="1" x14ac:dyDescent="0.25">
      <c r="C67" s="4"/>
      <c r="D67" s="4"/>
      <c r="E67" s="4"/>
      <c r="F67" s="4"/>
      <c r="G67" s="4"/>
      <c r="H67" s="4"/>
      <c r="I67" s="4"/>
      <c r="J67" s="4"/>
      <c r="K67" s="4"/>
      <c r="L67" s="4"/>
      <c r="M67" s="4"/>
      <c r="O67" s="4"/>
      <c r="P67" s="4"/>
      <c r="Q67" s="4"/>
      <c r="R67" s="4"/>
      <c r="S67" s="4"/>
      <c r="T67" s="4"/>
      <c r="U67" s="4"/>
      <c r="V67" s="4"/>
      <c r="W67" s="4"/>
      <c r="X67" s="4"/>
      <c r="Y67" s="4"/>
      <c r="Z67" s="4"/>
      <c r="AA67" s="4"/>
      <c r="AB67" s="4"/>
      <c r="AC67" s="4"/>
      <c r="AD67" s="4"/>
    </row>
    <row r="68" spans="3:30" ht="17.25" customHeight="1" x14ac:dyDescent="0.25">
      <c r="C68" s="4"/>
      <c r="D68" s="4"/>
      <c r="E68" s="4"/>
      <c r="F68" s="4"/>
      <c r="G68" s="4"/>
      <c r="H68" s="4"/>
      <c r="I68" s="4"/>
      <c r="J68" s="4"/>
      <c r="K68" s="4"/>
      <c r="L68" s="4"/>
      <c r="M68" s="4"/>
      <c r="O68" s="4"/>
      <c r="P68" s="4"/>
      <c r="Q68" s="4"/>
      <c r="R68" s="4"/>
      <c r="S68" s="4"/>
      <c r="T68" s="4"/>
      <c r="U68" s="4"/>
      <c r="V68" s="4"/>
      <c r="W68" s="4"/>
      <c r="X68" s="4"/>
      <c r="Y68" s="4"/>
      <c r="Z68" s="4"/>
      <c r="AA68" s="4"/>
      <c r="AB68" s="4"/>
      <c r="AC68" s="4"/>
      <c r="AD68" s="4"/>
    </row>
    <row r="69" spans="3:30" ht="17.25" customHeight="1" x14ac:dyDescent="0.25">
      <c r="C69" s="4"/>
      <c r="D69" s="4"/>
      <c r="E69" s="4"/>
      <c r="F69" s="4"/>
      <c r="G69" s="4"/>
      <c r="H69" s="4"/>
      <c r="I69" s="4"/>
      <c r="J69" s="4"/>
      <c r="K69" s="4"/>
      <c r="L69" s="4"/>
      <c r="M69" s="4"/>
      <c r="O69" s="4"/>
      <c r="P69" s="4"/>
      <c r="Q69" s="4"/>
      <c r="R69" s="4"/>
      <c r="S69" s="4"/>
      <c r="T69" s="4"/>
      <c r="U69" s="4"/>
      <c r="V69" s="4"/>
      <c r="W69" s="4"/>
      <c r="X69" s="4"/>
      <c r="Y69" s="4"/>
      <c r="Z69" s="4"/>
      <c r="AA69" s="4"/>
      <c r="AB69" s="4"/>
      <c r="AC69" s="4"/>
      <c r="AD69" s="4"/>
    </row>
    <row r="70" spans="3:30" ht="21" customHeight="1" x14ac:dyDescent="0.25">
      <c r="C70" s="4"/>
      <c r="D70" s="4"/>
      <c r="E70" s="4"/>
      <c r="F70" s="4"/>
      <c r="G70" s="4"/>
      <c r="H70" s="4"/>
      <c r="I70" s="4"/>
      <c r="J70" s="4"/>
      <c r="K70" s="4"/>
      <c r="L70" s="4"/>
      <c r="M70" s="4"/>
      <c r="O70" s="4"/>
      <c r="P70" s="4"/>
      <c r="Q70" s="4"/>
      <c r="R70" s="4"/>
      <c r="S70" s="4"/>
      <c r="T70" s="4"/>
      <c r="U70" s="4"/>
      <c r="V70" s="4"/>
      <c r="W70" s="4"/>
      <c r="X70" s="4"/>
      <c r="Y70" s="4"/>
      <c r="Z70" s="4"/>
      <c r="AA70" s="4"/>
      <c r="AB70" s="4"/>
      <c r="AC70" s="4"/>
      <c r="AD70" s="4"/>
    </row>
    <row r="71" spans="3:30" ht="21.75" customHeight="1" x14ac:dyDescent="0.25">
      <c r="C71" s="4"/>
      <c r="D71" s="4"/>
      <c r="E71" s="4"/>
      <c r="F71" s="4"/>
      <c r="G71" s="4"/>
      <c r="H71" s="4"/>
      <c r="I71" s="4"/>
      <c r="J71" s="4"/>
      <c r="K71" s="4"/>
      <c r="L71" s="4"/>
      <c r="M71" s="4"/>
      <c r="O71" s="4"/>
      <c r="P71" s="4"/>
      <c r="Q71" s="4"/>
      <c r="R71" s="4"/>
      <c r="S71" s="4"/>
      <c r="T71" s="4"/>
      <c r="U71" s="4"/>
      <c r="V71" s="4"/>
      <c r="W71" s="4"/>
      <c r="X71" s="4"/>
      <c r="Y71" s="4"/>
      <c r="Z71" s="4"/>
      <c r="AA71" s="4"/>
      <c r="AB71" s="4"/>
      <c r="AC71" s="4"/>
      <c r="AD71" s="4"/>
    </row>
    <row r="72" spans="3:30" ht="17.25" customHeight="1" x14ac:dyDescent="0.25">
      <c r="C72" s="4"/>
      <c r="D72" s="4"/>
      <c r="E72" s="4"/>
      <c r="F72" s="4"/>
      <c r="G72" s="4"/>
      <c r="H72" s="4"/>
      <c r="I72" s="4"/>
      <c r="J72" s="4"/>
      <c r="K72" s="4"/>
      <c r="L72" s="4"/>
      <c r="M72" s="4"/>
      <c r="O72" s="4"/>
      <c r="P72" s="4"/>
      <c r="Q72" s="4"/>
      <c r="R72" s="4"/>
      <c r="S72" s="4"/>
      <c r="T72" s="4"/>
      <c r="U72" s="4"/>
      <c r="V72" s="4"/>
      <c r="W72" s="4"/>
      <c r="X72" s="4"/>
      <c r="Y72" s="4"/>
      <c r="Z72" s="4"/>
      <c r="AA72" s="4"/>
      <c r="AB72" s="4"/>
      <c r="AC72" s="4"/>
      <c r="AD72" s="4"/>
    </row>
    <row r="73" spans="3:30" ht="17.25" customHeight="1" x14ac:dyDescent="0.25">
      <c r="C73" s="4"/>
      <c r="D73" s="4"/>
      <c r="E73" s="4"/>
      <c r="F73" s="4"/>
      <c r="G73" s="4"/>
      <c r="H73" s="4"/>
      <c r="I73" s="4"/>
      <c r="J73" s="4"/>
      <c r="K73" s="4"/>
      <c r="L73" s="4"/>
      <c r="M73" s="4"/>
      <c r="O73" s="4"/>
      <c r="P73" s="4"/>
      <c r="Q73" s="4"/>
      <c r="R73" s="4"/>
      <c r="S73" s="4"/>
      <c r="T73" s="4"/>
      <c r="U73" s="4"/>
      <c r="V73" s="4"/>
      <c r="W73" s="4"/>
      <c r="X73" s="4"/>
      <c r="Y73" s="4"/>
      <c r="Z73" s="4"/>
      <c r="AA73" s="4"/>
      <c r="AB73" s="4"/>
      <c r="AC73" s="4"/>
      <c r="AD73" s="4"/>
    </row>
    <row r="74" spans="3:30" ht="17.25" customHeight="1" x14ac:dyDescent="0.25">
      <c r="C74" s="4"/>
      <c r="D74" s="4"/>
      <c r="E74" s="4"/>
      <c r="F74" s="4"/>
      <c r="G74" s="4"/>
      <c r="H74" s="4"/>
      <c r="I74" s="4"/>
      <c r="J74" s="4"/>
      <c r="K74" s="4"/>
      <c r="L74" s="4"/>
      <c r="M74" s="4"/>
      <c r="O74" s="4"/>
      <c r="P74" s="4"/>
      <c r="Q74" s="4"/>
      <c r="R74" s="4"/>
      <c r="S74" s="4"/>
      <c r="T74" s="4"/>
      <c r="U74" s="4"/>
      <c r="V74" s="4"/>
      <c r="W74" s="4"/>
      <c r="X74" s="4"/>
      <c r="Y74" s="4"/>
      <c r="Z74" s="4"/>
      <c r="AA74" s="4"/>
      <c r="AB74" s="4"/>
      <c r="AC74" s="4"/>
      <c r="AD74" s="4"/>
    </row>
    <row r="75" spans="3:30" ht="17.25" customHeight="1" x14ac:dyDescent="0.25">
      <c r="C75" s="4"/>
      <c r="D75" s="4"/>
      <c r="E75" s="4"/>
      <c r="F75" s="4"/>
      <c r="G75" s="4"/>
      <c r="H75" s="4"/>
      <c r="I75" s="4"/>
      <c r="J75" s="4"/>
      <c r="K75" s="4"/>
      <c r="L75" s="4"/>
      <c r="M75" s="4"/>
      <c r="O75" s="4"/>
      <c r="P75" s="4"/>
      <c r="Q75" s="4"/>
      <c r="R75" s="4"/>
      <c r="S75" s="4"/>
      <c r="T75" s="4"/>
      <c r="U75" s="4"/>
      <c r="V75" s="4"/>
      <c r="W75" s="4"/>
      <c r="X75" s="4"/>
      <c r="Y75" s="4"/>
      <c r="Z75" s="4"/>
      <c r="AA75" s="4"/>
      <c r="AB75" s="4"/>
      <c r="AC75" s="4"/>
      <c r="AD75" s="4"/>
    </row>
    <row r="76" spans="3:30" ht="17.25" customHeight="1" x14ac:dyDescent="0.25">
      <c r="C76" s="4"/>
      <c r="D76" s="4"/>
      <c r="E76" s="4"/>
      <c r="F76" s="4"/>
      <c r="G76" s="4"/>
      <c r="H76" s="4"/>
      <c r="I76" s="4"/>
      <c r="J76" s="4"/>
      <c r="K76" s="4"/>
      <c r="L76" s="4"/>
      <c r="M76" s="4"/>
      <c r="O76" s="4"/>
      <c r="P76" s="4"/>
      <c r="Q76" s="4"/>
      <c r="R76" s="4"/>
      <c r="S76" s="4"/>
      <c r="T76" s="4"/>
      <c r="U76" s="4"/>
      <c r="V76" s="4"/>
      <c r="W76" s="4"/>
      <c r="X76" s="4"/>
      <c r="Y76" s="4"/>
      <c r="Z76" s="4"/>
      <c r="AA76" s="4"/>
      <c r="AB76" s="4"/>
      <c r="AC76" s="4"/>
      <c r="AD76" s="4"/>
    </row>
    <row r="77" spans="3:30" ht="17.25" customHeight="1" x14ac:dyDescent="0.25">
      <c r="C77" s="4"/>
      <c r="D77" s="4"/>
      <c r="E77" s="4"/>
      <c r="F77" s="4"/>
      <c r="G77" s="4"/>
      <c r="H77" s="4"/>
      <c r="I77" s="4"/>
      <c r="J77" s="4"/>
      <c r="K77" s="4"/>
      <c r="L77" s="4"/>
      <c r="M77" s="4"/>
      <c r="O77" s="4"/>
      <c r="P77" s="4"/>
      <c r="Q77" s="4"/>
      <c r="R77" s="4"/>
      <c r="S77" s="4"/>
      <c r="T77" s="4"/>
      <c r="U77" s="4"/>
      <c r="V77" s="4"/>
      <c r="W77" s="4"/>
      <c r="X77" s="4"/>
      <c r="Y77" s="4"/>
      <c r="Z77" s="4"/>
      <c r="AA77" s="4"/>
      <c r="AB77" s="4"/>
      <c r="AC77" s="4"/>
      <c r="AD77" s="4"/>
    </row>
    <row r="78" spans="3:30" ht="17.25" customHeight="1" x14ac:dyDescent="0.25">
      <c r="C78" s="4"/>
      <c r="D78" s="4"/>
      <c r="E78" s="4"/>
      <c r="F78" s="4"/>
      <c r="G78" s="4"/>
      <c r="H78" s="4"/>
      <c r="I78" s="4"/>
      <c r="J78" s="4"/>
      <c r="K78" s="4"/>
      <c r="L78" s="4"/>
      <c r="M78" s="4"/>
      <c r="O78" s="4"/>
      <c r="P78" s="4"/>
      <c r="Q78" s="4"/>
      <c r="R78" s="4"/>
      <c r="S78" s="4"/>
      <c r="T78" s="4"/>
      <c r="U78" s="4"/>
      <c r="V78" s="4"/>
      <c r="W78" s="4"/>
      <c r="X78" s="4"/>
      <c r="Y78" s="4"/>
      <c r="Z78" s="4"/>
      <c r="AA78" s="4"/>
      <c r="AB78" s="4"/>
      <c r="AC78" s="4"/>
      <c r="AD78" s="4"/>
    </row>
    <row r="79" spans="3:30" ht="17.25" customHeight="1" x14ac:dyDescent="0.25">
      <c r="C79" s="4"/>
      <c r="D79" s="4"/>
      <c r="E79" s="4"/>
      <c r="F79" s="4"/>
      <c r="G79" s="4"/>
      <c r="H79" s="4"/>
      <c r="I79" s="4"/>
      <c r="J79" s="4"/>
      <c r="K79" s="4"/>
      <c r="L79" s="4"/>
      <c r="M79" s="4"/>
      <c r="O79" s="4"/>
      <c r="P79" s="4"/>
      <c r="Q79" s="4"/>
      <c r="R79" s="4"/>
      <c r="S79" s="4"/>
      <c r="T79" s="4"/>
      <c r="U79" s="4"/>
      <c r="V79" s="4"/>
      <c r="W79" s="4"/>
      <c r="X79" s="4"/>
      <c r="Y79" s="4"/>
      <c r="Z79" s="4"/>
      <c r="AA79" s="4"/>
      <c r="AB79" s="4"/>
      <c r="AC79" s="4"/>
      <c r="AD79" s="4"/>
    </row>
    <row r="80" spans="3:30" ht="17.25" customHeight="1" x14ac:dyDescent="0.25">
      <c r="C80" s="4"/>
      <c r="D80" s="4"/>
      <c r="E80" s="4"/>
      <c r="F80" s="4"/>
      <c r="G80" s="4"/>
      <c r="H80" s="4"/>
      <c r="I80" s="4"/>
      <c r="J80" s="4"/>
      <c r="K80" s="4"/>
      <c r="L80" s="4"/>
      <c r="M80" s="4"/>
      <c r="O80" s="4"/>
      <c r="P80" s="4"/>
      <c r="Q80" s="4"/>
      <c r="R80" s="4"/>
      <c r="S80" s="4"/>
      <c r="T80" s="4"/>
      <c r="U80" s="4"/>
      <c r="V80" s="4"/>
      <c r="W80" s="4"/>
      <c r="X80" s="4"/>
      <c r="Y80" s="4"/>
      <c r="Z80" s="4"/>
      <c r="AA80" s="4"/>
      <c r="AB80" s="4"/>
      <c r="AC80" s="4"/>
      <c r="AD80" s="4"/>
    </row>
    <row r="81" spans="3:30" ht="17.25" customHeight="1" x14ac:dyDescent="0.25">
      <c r="C81" s="4"/>
      <c r="D81" s="4"/>
      <c r="E81" s="4"/>
      <c r="F81" s="4"/>
      <c r="G81" s="4"/>
      <c r="H81" s="4"/>
      <c r="I81" s="4"/>
      <c r="J81" s="4"/>
      <c r="K81" s="4"/>
      <c r="L81" s="4"/>
      <c r="M81" s="4"/>
      <c r="O81" s="4"/>
      <c r="P81" s="4"/>
      <c r="Q81" s="4"/>
      <c r="R81" s="4"/>
      <c r="S81" s="4"/>
      <c r="T81" s="4"/>
      <c r="U81" s="4"/>
      <c r="V81" s="4"/>
      <c r="W81" s="4"/>
      <c r="X81" s="4"/>
      <c r="Y81" s="4"/>
      <c r="Z81" s="4"/>
      <c r="AA81" s="4"/>
      <c r="AB81" s="4"/>
      <c r="AC81" s="4"/>
      <c r="AD81" s="4"/>
    </row>
    <row r="82" spans="3:30" ht="17.25" customHeight="1" x14ac:dyDescent="0.25">
      <c r="C82" s="4"/>
      <c r="D82" s="4"/>
      <c r="E82" s="4"/>
      <c r="F82" s="4"/>
      <c r="G82" s="4"/>
      <c r="H82" s="4"/>
      <c r="I82" s="4"/>
      <c r="J82" s="4"/>
      <c r="K82" s="4"/>
      <c r="L82" s="4"/>
      <c r="M82" s="4"/>
      <c r="O82" s="4"/>
      <c r="P82" s="4"/>
      <c r="Q82" s="4"/>
      <c r="R82" s="4"/>
      <c r="S82" s="4"/>
      <c r="T82" s="4"/>
      <c r="U82" s="4"/>
      <c r="V82" s="4"/>
      <c r="W82" s="4"/>
      <c r="X82" s="4"/>
      <c r="Y82" s="4"/>
      <c r="Z82" s="4"/>
      <c r="AA82" s="4"/>
      <c r="AB82" s="4"/>
      <c r="AC82" s="4"/>
      <c r="AD82" s="4"/>
    </row>
    <row r="83" spans="3:30" ht="17.25" customHeight="1" x14ac:dyDescent="0.25">
      <c r="C83" s="4"/>
      <c r="D83" s="4"/>
      <c r="E83" s="4"/>
      <c r="F83" s="4"/>
      <c r="G83" s="4"/>
      <c r="H83" s="4"/>
      <c r="I83" s="4"/>
      <c r="J83" s="4"/>
      <c r="K83" s="4"/>
      <c r="L83" s="4"/>
      <c r="M83" s="4"/>
      <c r="O83" s="4"/>
      <c r="P83" s="4"/>
      <c r="Q83" s="4"/>
      <c r="R83" s="4"/>
      <c r="S83" s="4"/>
      <c r="T83" s="4"/>
      <c r="U83" s="4"/>
      <c r="V83" s="4"/>
      <c r="W83" s="4"/>
      <c r="X83" s="4"/>
      <c r="Y83" s="4"/>
      <c r="Z83" s="4"/>
      <c r="AA83" s="4"/>
      <c r="AB83" s="4"/>
      <c r="AC83" s="4"/>
      <c r="AD83" s="4"/>
    </row>
    <row r="84" spans="3:30" ht="17.25" customHeight="1" x14ac:dyDescent="0.25">
      <c r="C84" s="4"/>
      <c r="D84" s="4"/>
      <c r="E84" s="4"/>
      <c r="F84" s="4"/>
      <c r="G84" s="4"/>
      <c r="H84" s="4"/>
      <c r="I84" s="4"/>
      <c r="J84" s="4"/>
      <c r="K84" s="4"/>
      <c r="L84" s="4"/>
      <c r="M84" s="4"/>
      <c r="O84" s="4"/>
      <c r="P84" s="4"/>
      <c r="Q84" s="4"/>
      <c r="R84" s="4"/>
      <c r="S84" s="4"/>
      <c r="T84" s="4"/>
      <c r="U84" s="4"/>
      <c r="V84" s="4"/>
      <c r="W84" s="4"/>
      <c r="X84" s="4"/>
      <c r="Y84" s="4"/>
      <c r="Z84" s="4"/>
      <c r="AA84" s="4"/>
      <c r="AB84" s="4"/>
      <c r="AC84" s="4"/>
      <c r="AD84" s="4"/>
    </row>
    <row r="85" spans="3:30" ht="17.25" customHeight="1" x14ac:dyDescent="0.25">
      <c r="C85" s="4"/>
      <c r="D85" s="4"/>
      <c r="E85" s="4"/>
      <c r="F85" s="4"/>
      <c r="G85" s="4"/>
      <c r="H85" s="4"/>
      <c r="I85" s="4"/>
      <c r="J85" s="4"/>
      <c r="K85" s="4"/>
      <c r="L85" s="4"/>
      <c r="M85" s="4"/>
      <c r="O85" s="4"/>
      <c r="P85" s="4"/>
      <c r="Q85" s="4"/>
      <c r="R85" s="4"/>
      <c r="S85" s="4"/>
      <c r="T85" s="4"/>
      <c r="U85" s="4"/>
      <c r="V85" s="4"/>
      <c r="W85" s="4"/>
      <c r="X85" s="4"/>
      <c r="Y85" s="4"/>
      <c r="Z85" s="4"/>
      <c r="AA85" s="4"/>
      <c r="AB85" s="4"/>
      <c r="AC85" s="4"/>
      <c r="AD85" s="4"/>
    </row>
    <row r="86" spans="3:30" ht="17.25" customHeight="1" x14ac:dyDescent="0.25">
      <c r="C86" s="4"/>
      <c r="D86" s="4"/>
      <c r="E86" s="4"/>
      <c r="F86" s="4"/>
      <c r="G86" s="4"/>
      <c r="H86" s="4"/>
      <c r="I86" s="4"/>
      <c r="J86" s="4"/>
      <c r="K86" s="4"/>
      <c r="L86" s="4"/>
      <c r="M86" s="4"/>
      <c r="O86" s="4"/>
      <c r="P86" s="4"/>
      <c r="Q86" s="4"/>
      <c r="R86" s="4"/>
      <c r="S86" s="4"/>
      <c r="T86" s="4"/>
      <c r="U86" s="4"/>
      <c r="V86" s="4"/>
      <c r="W86" s="4"/>
      <c r="X86" s="4"/>
      <c r="Y86" s="4"/>
      <c r="Z86" s="4"/>
      <c r="AA86" s="4"/>
      <c r="AB86" s="4"/>
      <c r="AC86" s="4"/>
      <c r="AD86" s="4"/>
    </row>
    <row r="87" spans="3:30" ht="17.25" customHeight="1" x14ac:dyDescent="0.25">
      <c r="C87" s="4"/>
      <c r="D87" s="4"/>
      <c r="E87" s="4"/>
      <c r="F87" s="4"/>
      <c r="G87" s="4"/>
      <c r="H87" s="4"/>
      <c r="I87" s="4"/>
      <c r="J87" s="4"/>
      <c r="K87" s="4"/>
      <c r="L87" s="4"/>
      <c r="M87" s="4"/>
      <c r="O87" s="4"/>
      <c r="P87" s="4"/>
      <c r="Q87" s="4"/>
      <c r="R87" s="4"/>
      <c r="S87" s="4"/>
      <c r="T87" s="4"/>
      <c r="U87" s="4"/>
      <c r="V87" s="4"/>
      <c r="W87" s="4"/>
      <c r="X87" s="4"/>
      <c r="Y87" s="4"/>
      <c r="Z87" s="4"/>
      <c r="AA87" s="4"/>
      <c r="AB87" s="4"/>
      <c r="AC87" s="4"/>
      <c r="AD87" s="4"/>
    </row>
    <row r="88" spans="3:30" ht="17.25" customHeight="1" x14ac:dyDescent="0.25">
      <c r="C88" s="4"/>
      <c r="D88" s="4"/>
      <c r="E88" s="4"/>
      <c r="F88" s="4"/>
      <c r="G88" s="4"/>
      <c r="H88" s="4"/>
      <c r="I88" s="4"/>
      <c r="J88" s="4"/>
      <c r="K88" s="4"/>
      <c r="L88" s="4"/>
      <c r="M88" s="4"/>
      <c r="O88" s="4"/>
      <c r="P88" s="4"/>
      <c r="Q88" s="4"/>
      <c r="R88" s="4"/>
      <c r="S88" s="4"/>
      <c r="T88" s="4"/>
      <c r="U88" s="4"/>
      <c r="V88" s="4"/>
      <c r="W88" s="4"/>
      <c r="X88" s="4"/>
      <c r="Y88" s="4"/>
      <c r="Z88" s="4"/>
      <c r="AA88" s="4"/>
      <c r="AB88" s="4"/>
      <c r="AC88" s="4"/>
      <c r="AD88" s="4"/>
    </row>
    <row r="89" spans="3:30" ht="17.25" customHeight="1" x14ac:dyDescent="0.25">
      <c r="C89" s="4"/>
      <c r="D89" s="4"/>
      <c r="E89" s="4"/>
      <c r="F89" s="4"/>
      <c r="G89" s="4"/>
      <c r="H89" s="4"/>
      <c r="I89" s="4"/>
      <c r="J89" s="4"/>
      <c r="K89" s="4"/>
      <c r="L89" s="4"/>
      <c r="M89" s="4"/>
      <c r="O89" s="4"/>
      <c r="P89" s="4"/>
      <c r="Q89" s="4"/>
      <c r="R89" s="4"/>
      <c r="S89" s="4"/>
      <c r="T89" s="4"/>
      <c r="U89" s="4"/>
      <c r="V89" s="4"/>
      <c r="W89" s="4"/>
      <c r="X89" s="4"/>
      <c r="Y89" s="4"/>
      <c r="Z89" s="4"/>
      <c r="AA89" s="4"/>
      <c r="AB89" s="4"/>
      <c r="AC89" s="4"/>
      <c r="AD89" s="4"/>
    </row>
    <row r="90" spans="3:30" ht="17.25" customHeight="1" x14ac:dyDescent="0.25">
      <c r="C90" s="4"/>
      <c r="D90" s="4"/>
      <c r="E90" s="4"/>
      <c r="F90" s="4"/>
      <c r="G90" s="4"/>
      <c r="H90" s="4"/>
      <c r="I90" s="4"/>
      <c r="J90" s="4"/>
      <c r="K90" s="4"/>
      <c r="L90" s="4"/>
      <c r="M90" s="4"/>
      <c r="O90" s="4"/>
      <c r="P90" s="4"/>
      <c r="Q90" s="4"/>
      <c r="R90" s="4"/>
      <c r="S90" s="4"/>
      <c r="T90" s="4"/>
      <c r="U90" s="4"/>
      <c r="V90" s="4"/>
      <c r="W90" s="4"/>
      <c r="X90" s="4"/>
      <c r="Y90" s="4"/>
      <c r="Z90" s="4"/>
      <c r="AA90" s="4"/>
      <c r="AB90" s="4"/>
      <c r="AC90" s="4"/>
      <c r="AD90" s="4"/>
    </row>
    <row r="91" spans="3:30" ht="17.25" customHeight="1" x14ac:dyDescent="0.25">
      <c r="C91" s="4"/>
      <c r="D91" s="4"/>
      <c r="E91" s="4"/>
      <c r="F91" s="4"/>
      <c r="G91" s="4"/>
      <c r="H91" s="4"/>
      <c r="I91" s="4"/>
      <c r="J91" s="4"/>
      <c r="K91" s="4"/>
      <c r="L91" s="4"/>
      <c r="M91" s="4"/>
      <c r="O91" s="4"/>
      <c r="P91" s="4"/>
      <c r="Q91" s="4"/>
      <c r="R91" s="4"/>
      <c r="S91" s="4"/>
      <c r="T91" s="4"/>
      <c r="U91" s="4"/>
      <c r="V91" s="4"/>
      <c r="W91" s="4"/>
      <c r="X91" s="4"/>
      <c r="Y91" s="4"/>
      <c r="Z91" s="4"/>
      <c r="AA91" s="4"/>
      <c r="AB91" s="4"/>
      <c r="AC91" s="4"/>
      <c r="AD91" s="4"/>
    </row>
    <row r="92" spans="3:30" ht="17.25" customHeight="1" x14ac:dyDescent="0.25">
      <c r="C92" s="4"/>
      <c r="D92" s="4"/>
      <c r="E92" s="4"/>
      <c r="F92" s="4"/>
      <c r="G92" s="4"/>
      <c r="H92" s="4"/>
      <c r="I92" s="4"/>
      <c r="J92" s="4"/>
      <c r="K92" s="4"/>
      <c r="L92" s="4"/>
      <c r="M92" s="4"/>
      <c r="O92" s="4"/>
      <c r="P92" s="4"/>
      <c r="Q92" s="4"/>
      <c r="R92" s="4"/>
      <c r="S92" s="4"/>
      <c r="T92" s="4"/>
      <c r="U92" s="4"/>
      <c r="V92" s="4"/>
      <c r="W92" s="4"/>
      <c r="X92" s="4"/>
      <c r="Y92" s="4"/>
      <c r="Z92" s="4"/>
      <c r="AA92" s="4"/>
      <c r="AB92" s="4"/>
      <c r="AC92" s="4"/>
      <c r="AD92" s="4"/>
    </row>
    <row r="93" spans="3:30" ht="17.25" customHeight="1" x14ac:dyDescent="0.25">
      <c r="C93" s="4"/>
      <c r="D93" s="4"/>
      <c r="E93" s="4"/>
      <c r="F93" s="4"/>
      <c r="G93" s="4"/>
      <c r="H93" s="4"/>
      <c r="I93" s="4"/>
      <c r="J93" s="4"/>
      <c r="K93" s="4"/>
      <c r="L93" s="4"/>
      <c r="M93" s="4"/>
      <c r="O93" s="4"/>
      <c r="P93" s="4"/>
      <c r="Q93" s="4"/>
      <c r="R93" s="4"/>
      <c r="S93" s="4"/>
      <c r="T93" s="4"/>
      <c r="U93" s="4"/>
      <c r="V93" s="4"/>
      <c r="W93" s="4"/>
      <c r="X93" s="4"/>
      <c r="Y93" s="4"/>
      <c r="Z93" s="4"/>
      <c r="AA93" s="4"/>
      <c r="AB93" s="4"/>
      <c r="AC93" s="4"/>
      <c r="AD93" s="4"/>
    </row>
    <row r="94" spans="3:30" ht="17.25" customHeight="1" x14ac:dyDescent="0.25">
      <c r="C94" s="4"/>
      <c r="D94" s="4"/>
      <c r="E94" s="4"/>
      <c r="F94" s="4"/>
      <c r="G94" s="4"/>
      <c r="H94" s="4"/>
      <c r="I94" s="4"/>
      <c r="J94" s="4"/>
      <c r="K94" s="4"/>
      <c r="L94" s="4"/>
      <c r="M94" s="4"/>
      <c r="O94" s="4"/>
      <c r="P94" s="4"/>
      <c r="Q94" s="4"/>
      <c r="R94" s="4"/>
      <c r="S94" s="4"/>
      <c r="T94" s="4"/>
      <c r="U94" s="4"/>
      <c r="V94" s="4"/>
      <c r="W94" s="4"/>
      <c r="X94" s="4"/>
      <c r="Y94" s="4"/>
      <c r="Z94" s="4"/>
      <c r="AA94" s="4"/>
      <c r="AB94" s="4"/>
      <c r="AC94" s="4"/>
      <c r="AD94" s="4"/>
    </row>
    <row r="95" spans="3:30" ht="17.25" customHeight="1" x14ac:dyDescent="0.25">
      <c r="C95" s="4"/>
      <c r="D95" s="4"/>
      <c r="E95" s="4"/>
      <c r="F95" s="4"/>
      <c r="G95" s="4"/>
      <c r="H95" s="4"/>
      <c r="I95" s="4"/>
      <c r="J95" s="4"/>
      <c r="K95" s="4"/>
      <c r="L95" s="4"/>
      <c r="M95" s="4"/>
      <c r="O95" s="4"/>
      <c r="P95" s="4"/>
      <c r="Q95" s="4"/>
      <c r="R95" s="4"/>
      <c r="S95" s="4"/>
      <c r="T95" s="4"/>
      <c r="U95" s="4"/>
      <c r="V95" s="4"/>
      <c r="W95" s="4"/>
      <c r="X95" s="4"/>
      <c r="Y95" s="4"/>
      <c r="Z95" s="4"/>
      <c r="AA95" s="4"/>
      <c r="AB95" s="4"/>
      <c r="AC95" s="4"/>
      <c r="AD95" s="4"/>
    </row>
    <row r="96" spans="3:30" ht="17.25" customHeight="1" x14ac:dyDescent="0.25">
      <c r="C96" s="4"/>
      <c r="D96" s="4"/>
      <c r="E96" s="4"/>
      <c r="F96" s="4"/>
      <c r="G96" s="4"/>
      <c r="H96" s="4"/>
      <c r="I96" s="4"/>
      <c r="J96" s="4"/>
      <c r="K96" s="4"/>
      <c r="L96" s="4"/>
      <c r="M96" s="4"/>
      <c r="O96" s="4"/>
      <c r="P96" s="4"/>
      <c r="Q96" s="4"/>
      <c r="R96" s="4"/>
      <c r="S96" s="4"/>
      <c r="T96" s="4"/>
      <c r="U96" s="4"/>
      <c r="V96" s="4"/>
      <c r="W96" s="4"/>
      <c r="X96" s="4"/>
      <c r="Y96" s="4"/>
      <c r="Z96" s="4"/>
      <c r="AA96" s="4"/>
      <c r="AB96" s="4"/>
      <c r="AC96" s="4"/>
      <c r="AD96" s="4"/>
    </row>
    <row r="97" spans="25:30" ht="17.25" customHeight="1" x14ac:dyDescent="0.25">
      <c r="Y97" s="4"/>
      <c r="Z97" s="4"/>
      <c r="AA97" s="4"/>
      <c r="AB97" s="4"/>
      <c r="AC97" s="4"/>
      <c r="AD97" s="4"/>
    </row>
    <row r="98" spans="25:30" ht="17.25" customHeight="1" x14ac:dyDescent="0.25">
      <c r="Y98" s="4"/>
      <c r="Z98" s="4"/>
      <c r="AA98" s="4"/>
      <c r="AB98" s="4"/>
      <c r="AC98" s="4"/>
      <c r="AD98" s="4"/>
    </row>
    <row r="99" spans="25:30" ht="17.25" customHeight="1" x14ac:dyDescent="0.25">
      <c r="Y99" s="4"/>
      <c r="Z99" s="4"/>
      <c r="AA99" s="4"/>
      <c r="AB99" s="4"/>
      <c r="AC99" s="4"/>
      <c r="AD99" s="4"/>
    </row>
    <row r="100" spans="25:30" ht="17.25" customHeight="1" x14ac:dyDescent="0.25">
      <c r="Y100" s="4"/>
      <c r="Z100" s="4"/>
      <c r="AA100" s="4"/>
      <c r="AB100" s="4"/>
      <c r="AC100" s="4"/>
      <c r="AD100" s="4"/>
    </row>
    <row r="101" spans="25:30" ht="17.25" customHeight="1" x14ac:dyDescent="0.25">
      <c r="Y101" s="4"/>
      <c r="Z101" s="4"/>
      <c r="AA101" s="4"/>
      <c r="AB101" s="4"/>
      <c r="AC101" s="4"/>
      <c r="AD101" s="4"/>
    </row>
    <row r="102" spans="25:30" ht="17.25" customHeight="1" x14ac:dyDescent="0.25">
      <c r="Y102" s="4"/>
      <c r="Z102" s="4"/>
      <c r="AA102" s="4"/>
      <c r="AB102" s="4"/>
      <c r="AC102" s="4"/>
      <c r="AD102" s="4"/>
    </row>
    <row r="103" spans="25:30" ht="17.25" customHeight="1" x14ac:dyDescent="0.25">
      <c r="Y103" s="4"/>
      <c r="Z103" s="4"/>
      <c r="AA103" s="4"/>
      <c r="AB103" s="4"/>
      <c r="AC103" s="4"/>
      <c r="AD103" s="4"/>
    </row>
    <row r="104" spans="25:30" ht="17.25" customHeight="1" x14ac:dyDescent="0.25">
      <c r="Y104" s="4"/>
      <c r="Z104" s="4"/>
      <c r="AA104" s="4"/>
      <c r="AB104" s="4"/>
      <c r="AC104" s="4"/>
      <c r="AD104" s="4"/>
    </row>
    <row r="105" spans="25:30" ht="17.25" customHeight="1" x14ac:dyDescent="0.25">
      <c r="Y105" s="4"/>
      <c r="Z105" s="4"/>
      <c r="AA105" s="4"/>
      <c r="AB105" s="4"/>
      <c r="AC105" s="4"/>
      <c r="AD105" s="4"/>
    </row>
    <row r="106" spans="25:30" ht="17.25" customHeight="1" x14ac:dyDescent="0.25">
      <c r="Y106" s="4"/>
      <c r="Z106" s="4"/>
      <c r="AA106" s="4"/>
      <c r="AB106" s="4"/>
      <c r="AC106" s="4"/>
      <c r="AD106" s="4"/>
    </row>
    <row r="107" spans="25:30" ht="17.25" customHeight="1" x14ac:dyDescent="0.25">
      <c r="Y107" s="4"/>
      <c r="Z107" s="4"/>
      <c r="AA107" s="4"/>
      <c r="AB107" s="4"/>
      <c r="AC107" s="4"/>
      <c r="AD107" s="4"/>
    </row>
    <row r="108" spans="25:30" ht="17.25" customHeight="1" x14ac:dyDescent="0.25">
      <c r="Y108" s="4"/>
      <c r="Z108" s="4"/>
      <c r="AA108" s="4"/>
      <c r="AB108" s="4"/>
      <c r="AC108" s="4"/>
      <c r="AD108" s="4"/>
    </row>
    <row r="109" spans="25:30" ht="17.25" customHeight="1" x14ac:dyDescent="0.25">
      <c r="Y109" s="4"/>
      <c r="Z109" s="4"/>
      <c r="AA109" s="4"/>
      <c r="AB109" s="4"/>
      <c r="AC109" s="4"/>
      <c r="AD109" s="4"/>
    </row>
    <row r="110" spans="25:30" ht="17.25" customHeight="1" x14ac:dyDescent="0.25">
      <c r="Y110" s="4"/>
      <c r="Z110" s="4"/>
      <c r="AA110" s="4"/>
      <c r="AB110" s="4"/>
      <c r="AC110" s="4"/>
      <c r="AD110" s="4"/>
    </row>
    <row r="111" spans="25:30" ht="17.25" customHeight="1" x14ac:dyDescent="0.25">
      <c r="Y111" s="4"/>
      <c r="Z111" s="4"/>
      <c r="AA111" s="4"/>
      <c r="AB111" s="4"/>
      <c r="AC111" s="4"/>
      <c r="AD111" s="4"/>
    </row>
    <row r="112" spans="25:30" ht="17.25" customHeight="1" x14ac:dyDescent="0.25">
      <c r="Y112" s="4"/>
      <c r="Z112" s="4"/>
      <c r="AA112" s="4"/>
      <c r="AB112" s="4"/>
      <c r="AC112" s="4"/>
      <c r="AD112" s="4"/>
    </row>
    <row r="113" spans="25:30" ht="17.25" customHeight="1" x14ac:dyDescent="0.25">
      <c r="Y113" s="4"/>
      <c r="Z113" s="4"/>
      <c r="AA113" s="4"/>
      <c r="AB113" s="4"/>
      <c r="AC113" s="4"/>
      <c r="AD113" s="4"/>
    </row>
    <row r="114" spans="25:30" ht="17.25" customHeight="1" x14ac:dyDescent="0.25">
      <c r="Y114" s="4"/>
      <c r="Z114" s="4"/>
      <c r="AA114" s="4"/>
      <c r="AB114" s="4"/>
      <c r="AC114" s="4"/>
      <c r="AD114" s="4"/>
    </row>
    <row r="115" spans="25:30" ht="17.25" customHeight="1" x14ac:dyDescent="0.25">
      <c r="Y115" s="4"/>
      <c r="Z115" s="4"/>
      <c r="AA115" s="4"/>
      <c r="AB115" s="4"/>
      <c r="AC115" s="4"/>
      <c r="AD115" s="4"/>
    </row>
    <row r="116" spans="25:30" ht="17.25" customHeight="1" x14ac:dyDescent="0.25">
      <c r="Y116" s="4"/>
      <c r="Z116" s="4"/>
      <c r="AA116" s="4"/>
      <c r="AB116" s="4"/>
      <c r="AC116" s="4"/>
      <c r="AD116" s="4"/>
    </row>
    <row r="117" spans="25:30" ht="17.25" customHeight="1" x14ac:dyDescent="0.25">
      <c r="Y117" s="4"/>
      <c r="Z117" s="4"/>
      <c r="AA117" s="4"/>
      <c r="AB117" s="4"/>
      <c r="AC117" s="4"/>
      <c r="AD117" s="4"/>
    </row>
    <row r="118" spans="25:30" ht="17.25" customHeight="1" x14ac:dyDescent="0.25">
      <c r="Y118" s="4"/>
      <c r="Z118" s="4"/>
      <c r="AA118" s="4"/>
      <c r="AB118" s="4"/>
      <c r="AC118" s="4"/>
      <c r="AD118" s="4"/>
    </row>
    <row r="119" spans="25:30" ht="17.25" customHeight="1" x14ac:dyDescent="0.25">
      <c r="Y119" s="4"/>
      <c r="Z119" s="4"/>
      <c r="AA119" s="4"/>
      <c r="AB119" s="4"/>
      <c r="AC119" s="4"/>
      <c r="AD119" s="4"/>
    </row>
    <row r="120" spans="25:30" ht="17.25" customHeight="1" x14ac:dyDescent="0.25">
      <c r="Y120" s="4"/>
      <c r="Z120" s="4"/>
      <c r="AA120" s="4"/>
      <c r="AB120" s="4"/>
      <c r="AC120" s="4"/>
      <c r="AD120" s="4"/>
    </row>
    <row r="121" spans="25:30" ht="17.25" customHeight="1" x14ac:dyDescent="0.25">
      <c r="Y121" s="4"/>
      <c r="Z121" s="4"/>
      <c r="AA121" s="4"/>
      <c r="AB121" s="4"/>
      <c r="AC121" s="4"/>
      <c r="AD121" s="4"/>
    </row>
    <row r="122" spans="25:30" ht="17.25" customHeight="1" x14ac:dyDescent="0.25">
      <c r="Y122" s="4"/>
      <c r="Z122" s="4"/>
      <c r="AA122" s="4"/>
      <c r="AB122" s="4"/>
      <c r="AC122" s="4"/>
      <c r="AD122" s="4"/>
    </row>
    <row r="123" spans="25:30" ht="17.25" customHeight="1" x14ac:dyDescent="0.25">
      <c r="Y123" s="4"/>
      <c r="Z123" s="4"/>
      <c r="AA123" s="4"/>
      <c r="AB123" s="4"/>
      <c r="AC123" s="4"/>
      <c r="AD123" s="4"/>
    </row>
    <row r="124" spans="25:30" ht="17.25" customHeight="1" x14ac:dyDescent="0.25">
      <c r="Y124" s="4"/>
      <c r="Z124" s="4"/>
      <c r="AA124" s="4"/>
      <c r="AB124" s="4"/>
      <c r="AC124" s="4"/>
      <c r="AD124" s="4"/>
    </row>
    <row r="125" spans="25:30" ht="17.25" customHeight="1" x14ac:dyDescent="0.25">
      <c r="Y125" s="4"/>
      <c r="Z125" s="4"/>
      <c r="AA125" s="4"/>
      <c r="AB125" s="4"/>
      <c r="AC125" s="4"/>
      <c r="AD125" s="4"/>
    </row>
    <row r="126" spans="25:30" ht="17.25" customHeight="1" x14ac:dyDescent="0.25">
      <c r="Y126" s="4"/>
      <c r="Z126" s="4"/>
      <c r="AA126" s="4"/>
      <c r="AB126" s="4"/>
      <c r="AC126" s="4"/>
      <c r="AD126" s="4"/>
    </row>
    <row r="127" spans="25:30" ht="17.25" customHeight="1" x14ac:dyDescent="0.25">
      <c r="Y127" s="4"/>
      <c r="Z127" s="4"/>
      <c r="AA127" s="4"/>
      <c r="AB127" s="4"/>
      <c r="AC127" s="4"/>
      <c r="AD127" s="4"/>
    </row>
    <row r="128" spans="25:30" ht="17.25" customHeight="1" x14ac:dyDescent="0.25">
      <c r="Y128" s="4"/>
      <c r="Z128" s="4"/>
      <c r="AA128" s="4"/>
      <c r="AB128" s="4"/>
      <c r="AC128" s="4"/>
      <c r="AD128" s="4"/>
    </row>
    <row r="129" spans="25:30" ht="17.25" customHeight="1" x14ac:dyDescent="0.25">
      <c r="Y129" s="4"/>
      <c r="Z129" s="4"/>
      <c r="AA129" s="4"/>
      <c r="AB129" s="4"/>
      <c r="AC129" s="4"/>
      <c r="AD129" s="4"/>
    </row>
    <row r="130" spans="25:30" ht="17.25" customHeight="1" x14ac:dyDescent="0.25">
      <c r="Y130" s="4"/>
      <c r="Z130" s="4"/>
      <c r="AA130" s="4"/>
      <c r="AB130" s="4"/>
      <c r="AC130" s="4"/>
      <c r="AD130" s="4"/>
    </row>
    <row r="131" spans="25:30" ht="17.25" customHeight="1" x14ac:dyDescent="0.25">
      <c r="Y131" s="4"/>
      <c r="Z131" s="4"/>
      <c r="AA131" s="4"/>
      <c r="AB131" s="4"/>
      <c r="AC131" s="4"/>
      <c r="AD131" s="4"/>
    </row>
    <row r="132" spans="25:30" ht="17.25" customHeight="1" x14ac:dyDescent="0.25">
      <c r="Y132" s="4"/>
      <c r="Z132" s="4"/>
      <c r="AA132" s="4"/>
      <c r="AB132" s="4"/>
      <c r="AC132" s="4"/>
      <c r="AD132" s="4"/>
    </row>
    <row r="133" spans="25:30" ht="17.25" customHeight="1" x14ac:dyDescent="0.25">
      <c r="Y133" s="4"/>
      <c r="Z133" s="4"/>
      <c r="AA133" s="4"/>
      <c r="AB133" s="4"/>
      <c r="AC133" s="4"/>
      <c r="AD133" s="4"/>
    </row>
    <row r="134" spans="25:30" ht="17.25" customHeight="1" x14ac:dyDescent="0.25">
      <c r="Y134" s="4"/>
      <c r="Z134" s="4"/>
      <c r="AA134" s="4"/>
      <c r="AB134" s="4"/>
      <c r="AC134" s="4"/>
      <c r="AD134" s="4"/>
    </row>
    <row r="135" spans="25:30" ht="17.25" customHeight="1" x14ac:dyDescent="0.25">
      <c r="Y135" s="4"/>
      <c r="Z135" s="4"/>
      <c r="AA135" s="4"/>
      <c r="AB135" s="4"/>
      <c r="AC135" s="4"/>
      <c r="AD135" s="4"/>
    </row>
    <row r="136" spans="25:30" ht="17.25" customHeight="1" x14ac:dyDescent="0.25">
      <c r="Y136" s="4"/>
      <c r="Z136" s="4"/>
      <c r="AA136" s="4"/>
      <c r="AB136" s="4"/>
      <c r="AC136" s="4"/>
      <c r="AD136" s="4"/>
    </row>
    <row r="137" spans="25:30" ht="17.25" customHeight="1" x14ac:dyDescent="0.25">
      <c r="Y137" s="4"/>
      <c r="Z137" s="4"/>
      <c r="AA137" s="4"/>
      <c r="AB137" s="4"/>
      <c r="AC137" s="4"/>
      <c r="AD137" s="4"/>
    </row>
    <row r="138" spans="25:30" ht="17.25" customHeight="1" x14ac:dyDescent="0.25">
      <c r="Y138" s="4"/>
      <c r="Z138" s="4"/>
      <c r="AA138" s="4"/>
      <c r="AB138" s="4"/>
      <c r="AC138" s="4"/>
      <c r="AD138" s="4"/>
    </row>
    <row r="139" spans="25:30" ht="17.25" customHeight="1" x14ac:dyDescent="0.25">
      <c r="Y139" s="4"/>
      <c r="Z139" s="4"/>
      <c r="AA139" s="4"/>
      <c r="AB139" s="4"/>
      <c r="AC139" s="4"/>
      <c r="AD139" s="4"/>
    </row>
    <row r="140" spans="25:30" ht="17.25" customHeight="1" x14ac:dyDescent="0.25">
      <c r="Y140" s="4"/>
      <c r="Z140" s="4"/>
      <c r="AA140" s="4"/>
      <c r="AB140" s="4"/>
      <c r="AC140" s="4"/>
      <c r="AD140" s="4"/>
    </row>
    <row r="141" spans="25:30" ht="17.25" customHeight="1" x14ac:dyDescent="0.25">
      <c r="Y141" s="4"/>
      <c r="Z141" s="4"/>
      <c r="AA141" s="4"/>
      <c r="AB141" s="4"/>
      <c r="AC141" s="4"/>
      <c r="AD141" s="4"/>
    </row>
    <row r="142" spans="25:30" ht="17.25" customHeight="1" x14ac:dyDescent="0.25">
      <c r="Y142" s="4"/>
      <c r="Z142" s="4"/>
      <c r="AA142" s="4"/>
      <c r="AB142" s="4"/>
      <c r="AC142" s="4"/>
      <c r="AD142" s="4"/>
    </row>
    <row r="143" spans="25:30" ht="17.25" customHeight="1" x14ac:dyDescent="0.25">
      <c r="Y143" s="4"/>
      <c r="Z143" s="4"/>
      <c r="AA143" s="4"/>
      <c r="AB143" s="4"/>
      <c r="AC143" s="4"/>
      <c r="AD143" s="4"/>
    </row>
    <row r="144" spans="25:30" ht="17.25" customHeight="1" x14ac:dyDescent="0.25">
      <c r="Y144" s="4"/>
      <c r="Z144" s="4"/>
      <c r="AA144" s="4"/>
      <c r="AB144" s="4"/>
      <c r="AC144" s="4"/>
      <c r="AD144" s="4"/>
    </row>
    <row r="145" spans="25:30" ht="17.25" customHeight="1" x14ac:dyDescent="0.25">
      <c r="Y145" s="4"/>
      <c r="Z145" s="4"/>
      <c r="AA145" s="4"/>
      <c r="AB145" s="4"/>
      <c r="AC145" s="4"/>
      <c r="AD145" s="4"/>
    </row>
    <row r="146" spans="25:30" ht="17.25" customHeight="1" x14ac:dyDescent="0.25">
      <c r="Y146" s="4"/>
      <c r="Z146" s="4"/>
      <c r="AA146" s="4"/>
      <c r="AB146" s="4"/>
      <c r="AC146" s="4"/>
      <c r="AD146" s="4"/>
    </row>
    <row r="147" spans="25:30" ht="17.25" customHeight="1" x14ac:dyDescent="0.25">
      <c r="Y147" s="4"/>
      <c r="Z147" s="4"/>
      <c r="AA147" s="4"/>
      <c r="AB147" s="4"/>
      <c r="AC147" s="4"/>
      <c r="AD147" s="4"/>
    </row>
    <row r="148" spans="25:30" ht="17.25" customHeight="1" x14ac:dyDescent="0.25">
      <c r="Y148" s="4"/>
      <c r="Z148" s="4"/>
      <c r="AA148" s="4"/>
      <c r="AB148" s="4"/>
      <c r="AC148" s="4"/>
      <c r="AD148" s="4"/>
    </row>
    <row r="149" spans="25:30" ht="17.25" customHeight="1" x14ac:dyDescent="0.25">
      <c r="Y149" s="4"/>
      <c r="Z149" s="4"/>
      <c r="AA149" s="4"/>
      <c r="AB149" s="4"/>
      <c r="AC149" s="4"/>
      <c r="AD149" s="4"/>
    </row>
    <row r="150" spans="25:30" ht="17.25" customHeight="1" x14ac:dyDescent="0.25">
      <c r="Y150" s="4"/>
      <c r="Z150" s="4"/>
      <c r="AA150" s="4"/>
      <c r="AB150" s="4"/>
      <c r="AC150" s="4"/>
      <c r="AD150" s="4"/>
    </row>
    <row r="151" spans="25:30" ht="17.25" customHeight="1" x14ac:dyDescent="0.25">
      <c r="Y151" s="4"/>
      <c r="Z151" s="4"/>
      <c r="AA151" s="4"/>
      <c r="AB151" s="4"/>
      <c r="AC151" s="4"/>
      <c r="AD151" s="4"/>
    </row>
    <row r="152" spans="25:30" ht="17.25" customHeight="1" x14ac:dyDescent="0.25">
      <c r="Y152" s="4"/>
      <c r="Z152" s="4"/>
      <c r="AA152" s="4"/>
      <c r="AB152" s="4"/>
      <c r="AC152" s="4"/>
      <c r="AD152" s="4"/>
    </row>
    <row r="153" spans="25:30" ht="17.25" customHeight="1" x14ac:dyDescent="0.25">
      <c r="Y153" s="4"/>
      <c r="Z153" s="4"/>
      <c r="AA153" s="4"/>
      <c r="AB153" s="4"/>
      <c r="AC153" s="4"/>
      <c r="AD153" s="4"/>
    </row>
    <row r="154" spans="25:30" ht="17.25" customHeight="1" x14ac:dyDescent="0.25">
      <c r="Y154" s="4"/>
      <c r="Z154" s="4"/>
      <c r="AA154" s="4"/>
      <c r="AB154" s="4"/>
      <c r="AC154" s="4"/>
      <c r="AD154" s="4"/>
    </row>
    <row r="155" spans="25:30" ht="17.25" customHeight="1" x14ac:dyDescent="0.25">
      <c r="Y155" s="4"/>
      <c r="Z155" s="4"/>
      <c r="AA155" s="4"/>
      <c r="AB155" s="4"/>
      <c r="AC155" s="4"/>
      <c r="AD155" s="4"/>
    </row>
    <row r="156" spans="25:30" ht="17.25" customHeight="1" x14ac:dyDescent="0.25">
      <c r="Y156" s="4"/>
      <c r="Z156" s="4"/>
      <c r="AA156" s="4"/>
      <c r="AB156" s="4"/>
      <c r="AC156" s="4"/>
      <c r="AD156" s="4"/>
    </row>
    <row r="157" spans="25:30" ht="17.25" customHeight="1" x14ac:dyDescent="0.25">
      <c r="Y157" s="4"/>
      <c r="Z157" s="4"/>
      <c r="AA157" s="4"/>
      <c r="AB157" s="4"/>
      <c r="AC157" s="4"/>
      <c r="AD157" s="4"/>
    </row>
    <row r="158" spans="25:30" ht="17.25" customHeight="1" x14ac:dyDescent="0.25">
      <c r="Y158" s="4"/>
      <c r="Z158" s="4"/>
      <c r="AA158" s="4"/>
      <c r="AB158" s="4"/>
      <c r="AC158" s="4"/>
      <c r="AD158" s="4"/>
    </row>
    <row r="159" spans="25:30" ht="17.25" customHeight="1" x14ac:dyDescent="0.25">
      <c r="Y159" s="4"/>
      <c r="Z159" s="4"/>
      <c r="AA159" s="4"/>
      <c r="AB159" s="4"/>
      <c r="AC159" s="4"/>
      <c r="AD159" s="4"/>
    </row>
    <row r="160" spans="25:30" ht="17.25" customHeight="1" x14ac:dyDescent="0.25">
      <c r="Y160" s="4"/>
      <c r="Z160" s="4"/>
      <c r="AA160" s="4"/>
      <c r="AB160" s="4"/>
      <c r="AC160" s="4"/>
      <c r="AD160" s="4"/>
    </row>
    <row r="161" spans="25:30" ht="17.25" customHeight="1" x14ac:dyDescent="0.25">
      <c r="Y161" s="4"/>
      <c r="Z161" s="4"/>
      <c r="AA161" s="4"/>
      <c r="AB161" s="4"/>
      <c r="AC161" s="4"/>
      <c r="AD161" s="4"/>
    </row>
    <row r="162" spans="25:30" ht="17.25" customHeight="1" x14ac:dyDescent="0.25">
      <c r="Y162" s="4"/>
      <c r="Z162" s="4"/>
      <c r="AA162" s="4"/>
      <c r="AB162" s="4"/>
      <c r="AC162" s="4"/>
      <c r="AD162" s="4"/>
    </row>
    <row r="163" spans="25:30" ht="17.25" customHeight="1" x14ac:dyDescent="0.25">
      <c r="Y163" s="4"/>
      <c r="Z163" s="4"/>
      <c r="AA163" s="4"/>
      <c r="AB163" s="4"/>
      <c r="AC163" s="4"/>
      <c r="AD163" s="4"/>
    </row>
    <row r="164" spans="25:30" ht="17.25" customHeight="1" x14ac:dyDescent="0.25">
      <c r="Y164" s="4"/>
      <c r="Z164" s="4"/>
      <c r="AA164" s="4"/>
      <c r="AB164" s="4"/>
      <c r="AC164" s="4"/>
      <c r="AD164" s="4"/>
    </row>
    <row r="165" spans="25:30" ht="17.25" customHeight="1" x14ac:dyDescent="0.25">
      <c r="Y165" s="4"/>
      <c r="Z165" s="4"/>
      <c r="AA165" s="4"/>
      <c r="AB165" s="4"/>
      <c r="AC165" s="4"/>
      <c r="AD165" s="4"/>
    </row>
    <row r="166" spans="25:30" ht="17.25" customHeight="1" x14ac:dyDescent="0.25">
      <c r="Y166" s="4"/>
      <c r="Z166" s="4"/>
      <c r="AA166" s="4"/>
      <c r="AB166" s="4"/>
      <c r="AC166" s="4"/>
      <c r="AD166" s="4"/>
    </row>
    <row r="167" spans="25:30" ht="17.25" customHeight="1" x14ac:dyDescent="0.25">
      <c r="Y167" s="4"/>
      <c r="Z167" s="4"/>
      <c r="AA167" s="4"/>
      <c r="AB167" s="4"/>
      <c r="AC167" s="4"/>
      <c r="AD167" s="4"/>
    </row>
    <row r="168" spans="25:30" ht="17.25" customHeight="1" x14ac:dyDescent="0.25">
      <c r="Y168" s="4"/>
      <c r="Z168" s="4"/>
      <c r="AA168" s="4"/>
      <c r="AB168" s="4"/>
      <c r="AC168" s="4"/>
      <c r="AD168" s="4"/>
    </row>
    <row r="169" spans="25:30" ht="17.25" customHeight="1" x14ac:dyDescent="0.25">
      <c r="Y169" s="4"/>
      <c r="Z169" s="4"/>
      <c r="AA169" s="4"/>
      <c r="AB169" s="4"/>
      <c r="AC169" s="4"/>
      <c r="AD169" s="4"/>
    </row>
    <row r="170" spans="25:30" ht="17.25" customHeight="1" x14ac:dyDescent="0.25">
      <c r="Y170" s="4"/>
      <c r="Z170" s="4"/>
      <c r="AA170" s="4"/>
      <c r="AB170" s="4"/>
      <c r="AC170" s="4"/>
      <c r="AD170" s="4"/>
    </row>
    <row r="171" spans="25:30" ht="17.25" customHeight="1" x14ac:dyDescent="0.25">
      <c r="Y171" s="4"/>
      <c r="Z171" s="4"/>
      <c r="AA171" s="4"/>
      <c r="AB171" s="4"/>
      <c r="AC171" s="4"/>
      <c r="AD171" s="4"/>
    </row>
    <row r="172" spans="25:30" ht="17.25" customHeight="1" x14ac:dyDescent="0.25">
      <c r="Y172" s="4"/>
      <c r="Z172" s="4"/>
      <c r="AA172" s="4"/>
      <c r="AB172" s="4"/>
      <c r="AC172" s="4"/>
      <c r="AD172" s="4"/>
    </row>
    <row r="173" spans="25:30" ht="17.25" customHeight="1" x14ac:dyDescent="0.25">
      <c r="Y173" s="4"/>
      <c r="Z173" s="4"/>
      <c r="AA173" s="4"/>
      <c r="AB173" s="4"/>
      <c r="AC173" s="4"/>
      <c r="AD173" s="4"/>
    </row>
    <row r="174" spans="25:30" ht="17.25" customHeight="1" x14ac:dyDescent="0.25">
      <c r="Y174" s="4"/>
      <c r="Z174" s="4"/>
      <c r="AA174" s="4"/>
      <c r="AB174" s="4"/>
      <c r="AC174" s="4"/>
      <c r="AD174" s="4"/>
    </row>
    <row r="175" spans="25:30" ht="17.25" customHeight="1" x14ac:dyDescent="0.25">
      <c r="Y175" s="4"/>
      <c r="Z175" s="4"/>
      <c r="AA175" s="4"/>
      <c r="AB175" s="4"/>
      <c r="AC175" s="4"/>
      <c r="AD175" s="4"/>
    </row>
    <row r="176" spans="25:30" ht="17.25" customHeight="1" x14ac:dyDescent="0.25">
      <c r="Y176" s="4"/>
      <c r="Z176" s="4"/>
      <c r="AA176" s="4"/>
      <c r="AB176" s="4"/>
      <c r="AC176" s="4"/>
      <c r="AD176" s="4"/>
    </row>
    <row r="177" spans="25:30" ht="17.25" customHeight="1" x14ac:dyDescent="0.25">
      <c r="Y177" s="4"/>
      <c r="Z177" s="4"/>
      <c r="AA177" s="4"/>
      <c r="AB177" s="4"/>
      <c r="AC177" s="4"/>
      <c r="AD177" s="4"/>
    </row>
    <row r="178" spans="25:30" ht="17.25" customHeight="1" x14ac:dyDescent="0.25">
      <c r="Y178" s="4"/>
      <c r="Z178" s="4"/>
      <c r="AA178" s="4"/>
      <c r="AB178" s="4"/>
      <c r="AC178" s="4"/>
      <c r="AD178" s="4"/>
    </row>
    <row r="179" spans="25:30" ht="17.25" customHeight="1" x14ac:dyDescent="0.25">
      <c r="Y179" s="4"/>
      <c r="Z179" s="4"/>
      <c r="AA179" s="4"/>
      <c r="AB179" s="4"/>
      <c r="AC179" s="4"/>
      <c r="AD179" s="4"/>
    </row>
    <row r="180" spans="25:30" ht="17.25" customHeight="1" x14ac:dyDescent="0.25">
      <c r="Y180" s="4"/>
      <c r="Z180" s="4"/>
      <c r="AA180" s="4"/>
      <c r="AB180" s="4"/>
      <c r="AC180" s="4"/>
      <c r="AD180" s="4"/>
    </row>
    <row r="181" spans="25:30" ht="17.25" customHeight="1" x14ac:dyDescent="0.25">
      <c r="Y181" s="4"/>
      <c r="Z181" s="4"/>
      <c r="AA181" s="4"/>
      <c r="AB181" s="4"/>
      <c r="AC181" s="4"/>
      <c r="AD181" s="4"/>
    </row>
    <row r="182" spans="25:30" ht="17.25" customHeight="1" x14ac:dyDescent="0.25">
      <c r="Y182" s="4"/>
      <c r="Z182" s="4"/>
      <c r="AA182" s="4"/>
      <c r="AB182" s="4"/>
      <c r="AC182" s="4"/>
      <c r="AD182" s="4"/>
    </row>
    <row r="183" spans="25:30" ht="17.25" customHeight="1" x14ac:dyDescent="0.25">
      <c r="Y183" s="4"/>
      <c r="Z183" s="4"/>
      <c r="AA183" s="4"/>
      <c r="AB183" s="4"/>
      <c r="AC183" s="4"/>
      <c r="AD183" s="4"/>
    </row>
    <row r="184" spans="25:30" ht="17.25" customHeight="1" x14ac:dyDescent="0.25">
      <c r="Y184" s="4"/>
      <c r="Z184" s="4"/>
      <c r="AA184" s="4"/>
      <c r="AB184" s="4"/>
      <c r="AC184" s="4"/>
      <c r="AD184" s="4"/>
    </row>
    <row r="185" spans="25:30" ht="17.25" customHeight="1" x14ac:dyDescent="0.25">
      <c r="Y185" s="4"/>
      <c r="Z185" s="4"/>
      <c r="AA185" s="4"/>
      <c r="AB185" s="4"/>
      <c r="AC185" s="4"/>
      <c r="AD185" s="4"/>
    </row>
    <row r="186" spans="25:30" ht="17.25" customHeight="1" x14ac:dyDescent="0.25">
      <c r="Y186" s="4"/>
      <c r="Z186" s="4"/>
      <c r="AA186" s="4"/>
      <c r="AB186" s="4"/>
      <c r="AC186" s="4"/>
      <c r="AD186" s="4"/>
    </row>
    <row r="187" spans="25:30" ht="17.25" customHeight="1" x14ac:dyDescent="0.25">
      <c r="Y187" s="4"/>
      <c r="Z187" s="4"/>
      <c r="AA187" s="4"/>
      <c r="AB187" s="4"/>
      <c r="AC187" s="4"/>
      <c r="AD187" s="4"/>
    </row>
    <row r="188" spans="25:30" ht="17.25" customHeight="1" x14ac:dyDescent="0.25">
      <c r="Y188" s="4"/>
      <c r="Z188" s="4"/>
      <c r="AA188" s="4"/>
      <c r="AB188" s="4"/>
      <c r="AC188" s="4"/>
      <c r="AD188" s="4"/>
    </row>
    <row r="189" spans="25:30" ht="17.25" customHeight="1" x14ac:dyDescent="0.25">
      <c r="Y189" s="4"/>
      <c r="Z189" s="4"/>
      <c r="AA189" s="4"/>
      <c r="AB189" s="4"/>
      <c r="AC189" s="4"/>
      <c r="AD189" s="4"/>
    </row>
    <row r="190" spans="25:30" ht="17.25" customHeight="1" x14ac:dyDescent="0.25">
      <c r="Y190" s="4"/>
      <c r="Z190" s="4"/>
      <c r="AA190" s="4"/>
      <c r="AB190" s="4"/>
      <c r="AC190" s="4"/>
      <c r="AD190" s="4"/>
    </row>
    <row r="191" spans="25:30" ht="17.25" customHeight="1" x14ac:dyDescent="0.25">
      <c r="Y191" s="4"/>
      <c r="Z191" s="4"/>
      <c r="AA191" s="4"/>
      <c r="AB191" s="4"/>
      <c r="AC191" s="4"/>
      <c r="AD191" s="4"/>
    </row>
    <row r="192" spans="25:30" ht="17.25" customHeight="1" x14ac:dyDescent="0.25">
      <c r="Y192" s="4"/>
      <c r="Z192" s="4"/>
      <c r="AA192" s="4"/>
      <c r="AB192" s="4"/>
      <c r="AC192" s="4"/>
      <c r="AD192" s="4"/>
    </row>
    <row r="193" spans="25:30" ht="17.25" customHeight="1" x14ac:dyDescent="0.25">
      <c r="Y193" s="4"/>
      <c r="Z193" s="4"/>
      <c r="AA193" s="4"/>
      <c r="AB193" s="4"/>
      <c r="AC193" s="4"/>
      <c r="AD193" s="4"/>
    </row>
    <row r="194" spans="25:30" ht="17.25" customHeight="1" x14ac:dyDescent="0.25">
      <c r="Y194" s="4"/>
      <c r="Z194" s="4"/>
      <c r="AA194" s="4"/>
      <c r="AB194" s="4"/>
      <c r="AC194" s="4"/>
      <c r="AD194" s="4"/>
    </row>
    <row r="195" spans="25:30" ht="17.25" customHeight="1" x14ac:dyDescent="0.25">
      <c r="Y195" s="4"/>
      <c r="Z195" s="4"/>
      <c r="AA195" s="4"/>
      <c r="AB195" s="4"/>
      <c r="AC195" s="4"/>
      <c r="AD195" s="4"/>
    </row>
    <row r="196" spans="25:30" ht="17.25" customHeight="1" x14ac:dyDescent="0.25">
      <c r="Y196" s="4"/>
      <c r="Z196" s="4"/>
      <c r="AA196" s="4"/>
      <c r="AB196" s="4"/>
      <c r="AC196" s="4"/>
      <c r="AD196" s="4"/>
    </row>
    <row r="197" spans="25:30" ht="17.25" customHeight="1" x14ac:dyDescent="0.25">
      <c r="Y197" s="4"/>
      <c r="Z197" s="4"/>
      <c r="AA197" s="4"/>
      <c r="AB197" s="4"/>
      <c r="AC197" s="4"/>
      <c r="AD197" s="4"/>
    </row>
    <row r="198" spans="25:30" ht="17.25" customHeight="1" x14ac:dyDescent="0.25">
      <c r="Y198" s="4"/>
      <c r="Z198" s="4"/>
      <c r="AA198" s="4"/>
      <c r="AB198" s="4"/>
      <c r="AC198" s="4"/>
      <c r="AD198" s="4"/>
    </row>
    <row r="199" spans="25:30" ht="17.25" customHeight="1" x14ac:dyDescent="0.25">
      <c r="Y199" s="4"/>
      <c r="Z199" s="4"/>
      <c r="AA199" s="4"/>
      <c r="AB199" s="4"/>
      <c r="AC199" s="4"/>
      <c r="AD199" s="4"/>
    </row>
    <row r="200" spans="25:30" ht="17.25" customHeight="1" x14ac:dyDescent="0.25">
      <c r="Y200" s="4"/>
      <c r="Z200" s="4"/>
      <c r="AA200" s="4"/>
      <c r="AB200" s="4"/>
      <c r="AC200" s="4"/>
      <c r="AD200" s="4"/>
    </row>
    <row r="201" spans="25:30" ht="17.25" customHeight="1" x14ac:dyDescent="0.25">
      <c r="Y201" s="4"/>
      <c r="Z201" s="4"/>
      <c r="AA201" s="4"/>
      <c r="AB201" s="4"/>
      <c r="AC201" s="4"/>
      <c r="AD201" s="4"/>
    </row>
    <row r="202" spans="25:30" ht="17.25" customHeight="1" x14ac:dyDescent="0.25">
      <c r="Y202" s="4"/>
      <c r="Z202" s="4"/>
      <c r="AA202" s="4"/>
      <c r="AB202" s="4"/>
      <c r="AC202" s="4"/>
      <c r="AD202" s="4"/>
    </row>
    <row r="203" spans="25:30" ht="17.25" customHeight="1" x14ac:dyDescent="0.25">
      <c r="Y203" s="4"/>
      <c r="Z203" s="4"/>
      <c r="AA203" s="4"/>
      <c r="AB203" s="4"/>
      <c r="AC203" s="4"/>
      <c r="AD203" s="4"/>
    </row>
    <row r="204" spans="25:30" ht="17.25" customHeight="1" x14ac:dyDescent="0.25">
      <c r="Y204" s="4"/>
      <c r="Z204" s="4"/>
      <c r="AA204" s="4"/>
      <c r="AB204" s="4"/>
      <c r="AC204" s="4"/>
      <c r="AD204" s="4"/>
    </row>
    <row r="205" spans="25:30" ht="17.25" customHeight="1" x14ac:dyDescent="0.25">
      <c r="Y205" s="4"/>
      <c r="Z205" s="4"/>
      <c r="AA205" s="4"/>
      <c r="AB205" s="4"/>
      <c r="AC205" s="4"/>
      <c r="AD205" s="4"/>
    </row>
    <row r="206" spans="25:30" ht="17.25" customHeight="1" x14ac:dyDescent="0.25">
      <c r="Y206" s="4"/>
      <c r="Z206" s="4"/>
      <c r="AA206" s="4"/>
      <c r="AB206" s="4"/>
      <c r="AC206" s="4"/>
      <c r="AD206" s="4"/>
    </row>
    <row r="207" spans="25:30" ht="17.25" customHeight="1" x14ac:dyDescent="0.25">
      <c r="Y207" s="4"/>
      <c r="Z207" s="4"/>
      <c r="AA207" s="4"/>
      <c r="AB207" s="4"/>
      <c r="AC207" s="4"/>
      <c r="AD207" s="4"/>
    </row>
  </sheetData>
  <sheetProtection sheet="1" objects="1" scenarios="1"/>
  <mergeCells count="47">
    <mergeCell ref="B1:M1"/>
    <mergeCell ref="L46:L47"/>
    <mergeCell ref="O52:Q52"/>
    <mergeCell ref="O53:Q53"/>
    <mergeCell ref="R46:S46"/>
    <mergeCell ref="B45:M45"/>
    <mergeCell ref="R48:R49"/>
    <mergeCell ref="S48:S49"/>
    <mergeCell ref="O48:Q49"/>
    <mergeCell ref="B46:C46"/>
    <mergeCell ref="O29:R29"/>
    <mergeCell ref="O30:P30"/>
    <mergeCell ref="S29:S30"/>
    <mergeCell ref="R45:S45"/>
    <mergeCell ref="S3:S4"/>
    <mergeCell ref="R55:R56"/>
    <mergeCell ref="S55:S56"/>
    <mergeCell ref="O55:Q56"/>
    <mergeCell ref="T48:U49"/>
    <mergeCell ref="O45:Q45"/>
    <mergeCell ref="T53:T54"/>
    <mergeCell ref="O54:Q54"/>
    <mergeCell ref="O46:Q47"/>
    <mergeCell ref="O50:Q51"/>
    <mergeCell ref="R50:R51"/>
    <mergeCell ref="S50:S51"/>
    <mergeCell ref="X19:Y26"/>
    <mergeCell ref="O17:R17"/>
    <mergeCell ref="S17:S18"/>
    <mergeCell ref="S9:S10"/>
    <mergeCell ref="V3:X11"/>
    <mergeCell ref="V34:X40"/>
    <mergeCell ref="O16:S16"/>
    <mergeCell ref="B2:M4"/>
    <mergeCell ref="M46:M47"/>
    <mergeCell ref="K46:K47"/>
    <mergeCell ref="H46:J46"/>
    <mergeCell ref="G46:G47"/>
    <mergeCell ref="F46:F47"/>
    <mergeCell ref="M5:M6"/>
    <mergeCell ref="K5:K6"/>
    <mergeCell ref="H5:J5"/>
    <mergeCell ref="G5:G6"/>
    <mergeCell ref="F5:F6"/>
    <mergeCell ref="L5:L6"/>
    <mergeCell ref="O2:S2"/>
    <mergeCell ref="O3:R3"/>
  </mergeCells>
  <conditionalFormatting sqref="R31">
    <cfRule type="cellIs" dxfId="41" priority="34" operator="lessThan">
      <formula>30</formula>
    </cfRule>
  </conditionalFormatting>
  <conditionalFormatting sqref="R32">
    <cfRule type="cellIs" dxfId="40" priority="33" operator="lessThan">
      <formula>15</formula>
    </cfRule>
  </conditionalFormatting>
  <conditionalFormatting sqref="R33">
    <cfRule type="cellIs" dxfId="39" priority="32" operator="lessThan">
      <formula>30</formula>
    </cfRule>
  </conditionalFormatting>
  <conditionalFormatting sqref="R35">
    <cfRule type="cellIs" dxfId="38" priority="28" operator="lessThan">
      <formula>15</formula>
    </cfRule>
  </conditionalFormatting>
  <conditionalFormatting sqref="R39">
    <cfRule type="cellIs" dxfId="37" priority="31" operator="lessThan">
      <formula>15</formula>
    </cfRule>
  </conditionalFormatting>
  <conditionalFormatting sqref="R48:S48 R50:S50 R52:S56">
    <cfRule type="containsText" dxfId="36" priority="3" operator="containsText" text="JA!">
      <formula>NOT(ISERROR(SEARCH("JA!",R48)))</formula>
    </cfRule>
  </conditionalFormatting>
  <conditionalFormatting sqref="S5:S8">
    <cfRule type="cellIs" dxfId="35" priority="25" operator="greaterThan">
      <formula>0</formula>
    </cfRule>
  </conditionalFormatting>
  <conditionalFormatting sqref="S11:S15">
    <cfRule type="cellIs" dxfId="34" priority="24" operator="greaterThan">
      <formula>0</formula>
    </cfRule>
  </conditionalFormatting>
  <conditionalFormatting sqref="S19:S28">
    <cfRule type="cellIs" dxfId="33" priority="13" operator="greaterThan">
      <formula>0</formula>
    </cfRule>
  </conditionalFormatting>
  <conditionalFormatting sqref="S31:S33">
    <cfRule type="cellIs" dxfId="32" priority="8" operator="greaterThan">
      <formula>0</formula>
    </cfRule>
  </conditionalFormatting>
  <conditionalFormatting sqref="S35:S40">
    <cfRule type="cellIs" dxfId="31" priority="2" operator="greaterThan">
      <formula>0</formula>
    </cfRule>
  </conditionalFormatting>
  <conditionalFormatting sqref="T50:T52 T55:T57 T62">
    <cfRule type="cellIs" dxfId="30" priority="26" operator="greaterThan">
      <formula>0</formula>
    </cfRule>
  </conditionalFormatting>
  <dataValidations count="19">
    <dataValidation type="list" allowBlank="1" showInputMessage="1" showErrorMessage="1" sqref="G56 D41" xr:uid="{00000000-0002-0000-0000-000000000000}">
      <formula1>#REF!</formula1>
    </dataValidation>
    <dataValidation type="list" allowBlank="1" showInputMessage="1" showErrorMessage="1" sqref="M50:M56 M25:M44" xr:uid="{00000000-0002-0000-0000-000001000000}">
      <formula1>F25:G25</formula1>
    </dataValidation>
    <dataValidation type="list" allowBlank="1" showInputMessage="1" showErrorMessage="1" sqref="M49" xr:uid="{00000000-0002-0000-0000-000002000000}">
      <formula1>$F$49:$G$49</formula1>
    </dataValidation>
    <dataValidation type="list" allowBlank="1" showInputMessage="1" showErrorMessage="1" sqref="M48" xr:uid="{00000000-0002-0000-0000-000003000000}">
      <formula1>$F$48:$G$48</formula1>
    </dataValidation>
    <dataValidation type="list" allowBlank="1" showInputMessage="1" showErrorMessage="1" sqref="M22 M24" xr:uid="{00000000-0002-0000-0000-000004000000}">
      <formula1>$F$22:$G$22</formula1>
    </dataValidation>
    <dataValidation type="list" allowBlank="1" showInputMessage="1" showErrorMessage="1" sqref="M21" xr:uid="{00000000-0002-0000-0000-000005000000}">
      <formula1>$F$21:$G$21</formula1>
    </dataValidation>
    <dataValidation type="list" allowBlank="1" showInputMessage="1" showErrorMessage="1" sqref="M20" xr:uid="{00000000-0002-0000-0000-000006000000}">
      <formula1>$F$20:$G$20</formula1>
    </dataValidation>
    <dataValidation type="list" allowBlank="1" showInputMessage="1" showErrorMessage="1" sqref="M19" xr:uid="{00000000-0002-0000-0000-000007000000}">
      <formula1>$F$19:$G$19</formula1>
    </dataValidation>
    <dataValidation type="list" allowBlank="1" showInputMessage="1" showErrorMessage="1" sqref="M18" xr:uid="{00000000-0002-0000-0000-000008000000}">
      <formula1>$F$18:$G$18</formula1>
    </dataValidation>
    <dataValidation type="list" allowBlank="1" showInputMessage="1" showErrorMessage="1" sqref="M17" xr:uid="{00000000-0002-0000-0000-000009000000}">
      <formula1>$F$17:$G$17</formula1>
    </dataValidation>
    <dataValidation type="list" allowBlank="1" showInputMessage="1" showErrorMessage="1" sqref="M15:M16" xr:uid="{00000000-0002-0000-0000-00000A000000}">
      <formula1>$F$15:$G$15</formula1>
    </dataValidation>
    <dataValidation type="list" allowBlank="1" showInputMessage="1" showErrorMessage="1" sqref="M14" xr:uid="{00000000-0002-0000-0000-00000B000000}">
      <formula1>$F$14:$G$14</formula1>
    </dataValidation>
    <dataValidation type="list" allowBlank="1" showInputMessage="1" showErrorMessage="1" sqref="M12" xr:uid="{00000000-0002-0000-0000-00000C000000}">
      <formula1>$F$12:$G$12</formula1>
    </dataValidation>
    <dataValidation type="list" allowBlank="1" showInputMessage="1" showErrorMessage="1" sqref="M10:M11" xr:uid="{00000000-0002-0000-0000-00000D000000}">
      <formula1>$F$10:$G$10</formula1>
    </dataValidation>
    <dataValidation type="list" allowBlank="1" showInputMessage="1" showErrorMessage="1" sqref="M9" xr:uid="{00000000-0002-0000-0000-00000E000000}">
      <formula1>$F$9:$G$9</formula1>
    </dataValidation>
    <dataValidation type="list" allowBlank="1" showInputMessage="1" showErrorMessage="1" sqref="M8" xr:uid="{00000000-0002-0000-0000-00000F000000}">
      <formula1>$F$8:$G$8</formula1>
    </dataValidation>
    <dataValidation type="list" allowBlank="1" showInputMessage="1" showErrorMessage="1" sqref="M13" xr:uid="{00000000-0002-0000-0000-000010000000}">
      <formula1>$F$13:$G$13</formula1>
    </dataValidation>
    <dataValidation type="list" allowBlank="1" showInputMessage="1" showErrorMessage="1" sqref="E48:E56 E8:E44" xr:uid="{00000000-0002-0000-0000-000012000000}">
      <formula1>$N$59:$N$65</formula1>
    </dataValidation>
    <dataValidation type="list" allowBlank="1" showInputMessage="1" showErrorMessage="1" sqref="M23" xr:uid="{00000000-0002-0000-0000-000013000000}">
      <formula1>$F23:G$23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4000000}">
          <x14:formula1>
            <xm:f>'Examensmål - Jägmästarexamen'!$A$19:$A$22</xm:f>
          </x14:formula1>
          <xm:sqref>F56</xm:sqref>
        </x14:dataValidation>
        <x14:dataValidation type="list" allowBlank="1" showInputMessage="1" showErrorMessage="1" xr:uid="{00000000-0002-0000-0000-000015000000}">
          <x14:formula1>
            <xm:f>'Examensmål - Jägmästarexamen'!$A$1:$A$16</xm:f>
          </x14:formula1>
          <xm:sqref>F48:G55</xm:sqref>
        </x14:dataValidation>
        <x14:dataValidation type="list" allowBlank="1" showInputMessage="1" showErrorMessage="1" xr:uid="{00000000-0002-0000-0000-000016000000}">
          <x14:formula1>
            <xm:f>'Examensmål - Jägmästarexamen'!$A$2:$A$16</xm:f>
          </x14:formula1>
          <xm:sqref>F8:G33 G36:G44 F34:F44</xm:sqref>
        </x14:dataValidation>
        <x14:dataValidation type="list" allowBlank="1" showInputMessage="1" showErrorMessage="1" xr:uid="{00000000-0002-0000-0000-000017000000}">
          <x14:formula1>
            <xm:f>'Examensmål - Jägmästarexamen'!$F$2:$F$5</xm:f>
          </x14:formula1>
          <xm:sqref>D8:D15 D17:D23 D25:D32 D42:D44 D48:D56 D34:D40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4"/>
  <sheetViews>
    <sheetView tabSelected="1" workbookViewId="0"/>
  </sheetViews>
  <sheetFormatPr defaultColWidth="9.140625" defaultRowHeight="51.6" customHeight="1" x14ac:dyDescent="0.25"/>
  <cols>
    <col min="1" max="1" width="5" style="276" customWidth="1"/>
    <col min="2" max="2" width="3.140625" style="276" customWidth="1"/>
    <col min="3" max="8" width="9.140625" style="276"/>
    <col min="9" max="9" width="22" style="276" customWidth="1"/>
    <col min="10" max="16384" width="9.140625" style="276"/>
  </cols>
  <sheetData>
    <row r="1" spans="2:9" ht="11.45" customHeight="1" x14ac:dyDescent="0.25"/>
    <row r="2" spans="2:9" s="275" customFormat="1" ht="30" customHeight="1" x14ac:dyDescent="0.4">
      <c r="B2" s="382" t="s">
        <v>242</v>
      </c>
      <c r="C2" s="382"/>
      <c r="D2" s="382"/>
      <c r="E2" s="382"/>
      <c r="F2" s="382"/>
      <c r="G2" s="382"/>
      <c r="H2" s="382"/>
      <c r="I2" s="382"/>
    </row>
    <row r="3" spans="2:9" s="275" customFormat="1" ht="82.15" customHeight="1" x14ac:dyDescent="0.4">
      <c r="C3" s="387" t="s">
        <v>243</v>
      </c>
      <c r="D3" s="387"/>
      <c r="E3" s="387"/>
      <c r="F3" s="387"/>
      <c r="G3" s="387"/>
      <c r="H3" s="387"/>
      <c r="I3" s="387"/>
    </row>
    <row r="4" spans="2:9" ht="51.6" customHeight="1" x14ac:dyDescent="0.25">
      <c r="B4" s="388" t="s">
        <v>244</v>
      </c>
      <c r="C4" s="389"/>
      <c r="D4" s="389"/>
      <c r="E4" s="389"/>
      <c r="F4" s="389"/>
      <c r="G4" s="389"/>
      <c r="H4" s="389"/>
      <c r="I4" s="390"/>
    </row>
    <row r="5" spans="2:9" ht="51.6" customHeight="1" x14ac:dyDescent="0.25">
      <c r="B5" s="277"/>
      <c r="C5" s="383" t="s">
        <v>245</v>
      </c>
      <c r="D5" s="384"/>
      <c r="E5" s="384"/>
      <c r="F5" s="384"/>
      <c r="G5" s="384"/>
      <c r="H5" s="384"/>
      <c r="I5" s="385"/>
    </row>
    <row r="6" spans="2:9" ht="51.6" customHeight="1" x14ac:dyDescent="0.25">
      <c r="B6" s="277"/>
      <c r="C6" s="384" t="s">
        <v>246</v>
      </c>
      <c r="D6" s="384"/>
      <c r="E6" s="384"/>
      <c r="F6" s="384"/>
      <c r="G6" s="384"/>
      <c r="H6" s="384"/>
      <c r="I6" s="385"/>
    </row>
    <row r="7" spans="2:9" ht="12" customHeight="1" x14ac:dyDescent="0.25">
      <c r="B7" s="277"/>
      <c r="C7" s="278"/>
      <c r="D7" s="278"/>
      <c r="E7" s="278"/>
      <c r="F7" s="278"/>
      <c r="G7" s="278"/>
      <c r="H7" s="278"/>
      <c r="I7" s="279"/>
    </row>
    <row r="8" spans="2:9" ht="38.450000000000003" customHeight="1" x14ac:dyDescent="0.25">
      <c r="B8" s="277"/>
      <c r="C8" s="383" t="s">
        <v>247</v>
      </c>
      <c r="D8" s="383"/>
      <c r="E8" s="383"/>
      <c r="F8" s="383"/>
      <c r="G8" s="383"/>
      <c r="H8" s="383"/>
      <c r="I8" s="386"/>
    </row>
    <row r="9" spans="2:9" ht="36.6" customHeight="1" x14ac:dyDescent="0.25">
      <c r="B9" s="277"/>
      <c r="C9" s="384" t="s">
        <v>248</v>
      </c>
      <c r="D9" s="384"/>
      <c r="E9" s="384"/>
      <c r="F9" s="384"/>
      <c r="G9" s="384"/>
      <c r="H9" s="384"/>
      <c r="I9" s="385"/>
    </row>
    <row r="10" spans="2:9" ht="13.15" customHeight="1" x14ac:dyDescent="0.25">
      <c r="B10" s="277"/>
      <c r="C10" s="131"/>
      <c r="D10" s="131"/>
      <c r="E10" s="131"/>
      <c r="F10" s="131"/>
      <c r="G10" s="131"/>
      <c r="H10" s="131"/>
      <c r="I10" s="303"/>
    </row>
    <row r="11" spans="2:9" ht="51.6" customHeight="1" x14ac:dyDescent="0.25">
      <c r="B11" s="277"/>
      <c r="C11" s="384" t="s">
        <v>249</v>
      </c>
      <c r="D11" s="384"/>
      <c r="E11" s="384"/>
      <c r="F11" s="384"/>
      <c r="G11" s="384"/>
      <c r="H11" s="384"/>
      <c r="I11" s="385"/>
    </row>
    <row r="12" spans="2:9" ht="60.6" customHeight="1" x14ac:dyDescent="0.25">
      <c r="B12" s="277"/>
      <c r="C12" s="391" t="s">
        <v>250</v>
      </c>
      <c r="D12" s="391"/>
      <c r="E12" s="391"/>
      <c r="F12" s="391"/>
      <c r="G12" s="391"/>
      <c r="H12" s="391"/>
      <c r="I12" s="392"/>
    </row>
    <row r="13" spans="2:9" ht="24.6" customHeight="1" x14ac:dyDescent="0.25">
      <c r="B13" s="277"/>
      <c r="C13" s="393" t="s">
        <v>251</v>
      </c>
      <c r="D13" s="393"/>
      <c r="E13" s="393"/>
      <c r="F13" s="393"/>
      <c r="G13" s="393"/>
      <c r="H13" s="393"/>
      <c r="I13" s="394"/>
    </row>
    <row r="14" spans="2:9" ht="51.6" customHeight="1" x14ac:dyDescent="0.25">
      <c r="B14" s="280"/>
      <c r="C14" s="395"/>
      <c r="D14" s="395"/>
      <c r="E14" s="395"/>
      <c r="F14" s="395"/>
      <c r="G14" s="395"/>
      <c r="H14" s="395"/>
      <c r="I14" s="396"/>
    </row>
  </sheetData>
  <mergeCells count="10">
    <mergeCell ref="C12:I12"/>
    <mergeCell ref="C13:I14"/>
    <mergeCell ref="B2:I2"/>
    <mergeCell ref="C5:I5"/>
    <mergeCell ref="C6:I6"/>
    <mergeCell ref="C8:I8"/>
    <mergeCell ref="C11:I11"/>
    <mergeCell ref="C3:I3"/>
    <mergeCell ref="B4:I4"/>
    <mergeCell ref="C9:I9"/>
  </mergeCells>
  <hyperlinks>
    <hyperlink ref="C13:I14" r:id="rId1" display="Länk till programsidan" xr:uid="{FD6B0F13-D259-43BA-AF8D-F45A8DB3D6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311"/>
  <sheetViews>
    <sheetView zoomScale="90" zoomScaleNormal="90" workbookViewId="0">
      <selection activeCell="G40" sqref="G40"/>
    </sheetView>
  </sheetViews>
  <sheetFormatPr defaultColWidth="9.140625" defaultRowHeight="17.25" customHeight="1" x14ac:dyDescent="0.25"/>
  <cols>
    <col min="1" max="1" width="2.7109375" style="4" customWidth="1"/>
    <col min="2" max="2" width="8.5703125" style="4" customWidth="1"/>
    <col min="3" max="3" width="48.7109375" style="5" customWidth="1"/>
    <col min="4" max="4" width="6" style="5" customWidth="1"/>
    <col min="5" max="5" width="7.28515625" style="5" customWidth="1"/>
    <col min="6" max="6" width="23.5703125" style="5" customWidth="1"/>
    <col min="7" max="7" width="21.42578125" style="5" customWidth="1"/>
    <col min="8" max="8" width="15.5703125" style="5" customWidth="1"/>
    <col min="9" max="9" width="15.140625" style="5" customWidth="1"/>
    <col min="10" max="10" width="11.7109375" style="5" customWidth="1"/>
    <col min="11" max="12" width="9.85546875" style="291" customWidth="1"/>
    <col min="13" max="13" width="9.85546875" style="5" customWidth="1"/>
    <col min="14" max="14" width="10.28515625" style="5" customWidth="1"/>
    <col min="15" max="15" width="24.140625" style="5" customWidth="1"/>
    <col min="16" max="16" width="2.28515625" style="4" customWidth="1"/>
    <col min="17" max="17" width="28.42578125" style="5" customWidth="1"/>
    <col min="18" max="18" width="16" style="5" customWidth="1"/>
    <col min="19" max="19" width="14.7109375" style="5" customWidth="1"/>
    <col min="20" max="20" width="17.5703125" style="5" customWidth="1"/>
    <col min="21" max="21" width="21.85546875" style="5" customWidth="1"/>
    <col min="22" max="22" width="12" style="5" customWidth="1"/>
    <col min="23" max="23" width="8.28515625" style="5" customWidth="1"/>
    <col min="24" max="33" width="9.140625" style="5"/>
    <col min="34" max="83" width="9.140625" style="4"/>
    <col min="84" max="16384" width="9.140625" style="5"/>
  </cols>
  <sheetData>
    <row r="1" spans="2:33" ht="45" customHeight="1" thickBot="1" x14ac:dyDescent="0.3">
      <c r="B1" s="368" t="s">
        <v>254</v>
      </c>
      <c r="C1" s="450"/>
      <c r="D1" s="450"/>
      <c r="E1" s="450"/>
      <c r="F1" s="450"/>
      <c r="G1" s="450"/>
      <c r="H1" s="450"/>
      <c r="I1" s="450"/>
      <c r="J1" s="450"/>
      <c r="K1" s="450"/>
      <c r="L1" s="450"/>
      <c r="M1" s="450"/>
      <c r="N1" s="450"/>
      <c r="O1" s="450"/>
      <c r="Q1" s="4"/>
      <c r="R1" s="4"/>
      <c r="S1" s="4"/>
      <c r="T1" s="4"/>
      <c r="U1" s="4"/>
      <c r="V1" s="4"/>
      <c r="W1" s="4"/>
      <c r="X1" s="4"/>
      <c r="Y1" s="4"/>
      <c r="Z1" s="4"/>
      <c r="AA1" s="4"/>
      <c r="AB1" s="4"/>
      <c r="AC1" s="4"/>
      <c r="AD1" s="4"/>
      <c r="AE1" s="4"/>
      <c r="AF1" s="4"/>
      <c r="AG1" s="4"/>
    </row>
    <row r="2" spans="2:33" ht="47.25" customHeight="1" x14ac:dyDescent="0.35">
      <c r="B2" s="319" t="s">
        <v>253</v>
      </c>
      <c r="C2" s="320"/>
      <c r="D2" s="320"/>
      <c r="E2" s="320"/>
      <c r="F2" s="320"/>
      <c r="G2" s="320"/>
      <c r="H2" s="320"/>
      <c r="I2" s="320"/>
      <c r="J2" s="320"/>
      <c r="K2" s="320"/>
      <c r="L2" s="320"/>
      <c r="M2" s="320"/>
      <c r="N2" s="320"/>
      <c r="O2" s="321"/>
      <c r="P2" s="6"/>
      <c r="Q2" s="342" t="s">
        <v>252</v>
      </c>
      <c r="R2" s="343"/>
      <c r="S2" s="343"/>
      <c r="T2" s="343"/>
      <c r="U2" s="344"/>
      <c r="V2" s="6"/>
      <c r="W2" s="6"/>
      <c r="X2" s="6"/>
      <c r="Y2" s="4"/>
      <c r="Z2" s="4"/>
      <c r="AA2" s="4"/>
      <c r="AB2" s="4"/>
      <c r="AC2" s="4"/>
      <c r="AD2" s="4"/>
      <c r="AE2" s="4"/>
      <c r="AF2" s="4"/>
      <c r="AG2" s="4"/>
    </row>
    <row r="3" spans="2:33" ht="27" customHeight="1" x14ac:dyDescent="0.35">
      <c r="B3" s="322"/>
      <c r="C3" s="323"/>
      <c r="D3" s="323"/>
      <c r="E3" s="323"/>
      <c r="F3" s="323"/>
      <c r="G3" s="323"/>
      <c r="H3" s="323"/>
      <c r="I3" s="323"/>
      <c r="J3" s="323"/>
      <c r="K3" s="323"/>
      <c r="L3" s="323"/>
      <c r="M3" s="323"/>
      <c r="N3" s="323"/>
      <c r="O3" s="324"/>
      <c r="Q3" s="345" t="s">
        <v>69</v>
      </c>
      <c r="R3" s="346"/>
      <c r="S3" s="346"/>
      <c r="T3" s="346"/>
      <c r="U3" s="352" t="s">
        <v>61</v>
      </c>
      <c r="V3" s="4"/>
      <c r="W3" s="4"/>
      <c r="X3" s="353" t="s">
        <v>226</v>
      </c>
      <c r="Y3" s="354"/>
      <c r="Z3" s="355"/>
      <c r="AA3" s="4"/>
      <c r="AB3" s="4"/>
      <c r="AC3" s="4"/>
      <c r="AD3" s="4"/>
      <c r="AE3" s="4"/>
      <c r="AF3" s="4"/>
      <c r="AG3" s="4"/>
    </row>
    <row r="4" spans="2:33" ht="21" customHeight="1" thickBot="1" x14ac:dyDescent="0.35">
      <c r="B4" s="322"/>
      <c r="C4" s="323"/>
      <c r="D4" s="323"/>
      <c r="E4" s="323"/>
      <c r="F4" s="323"/>
      <c r="G4" s="323"/>
      <c r="H4" s="323"/>
      <c r="I4" s="323"/>
      <c r="J4" s="323"/>
      <c r="K4" s="323"/>
      <c r="L4" s="323"/>
      <c r="M4" s="323"/>
      <c r="N4" s="323"/>
      <c r="O4" s="324"/>
      <c r="Q4" s="104" t="s">
        <v>45</v>
      </c>
      <c r="R4" s="105"/>
      <c r="S4" s="106" t="s">
        <v>2</v>
      </c>
      <c r="T4" s="106" t="s">
        <v>21</v>
      </c>
      <c r="U4" s="352"/>
      <c r="V4" s="4"/>
      <c r="W4" s="4"/>
      <c r="X4" s="356"/>
      <c r="Y4" s="357"/>
      <c r="Z4" s="358"/>
      <c r="AA4" s="4"/>
      <c r="AB4" s="4"/>
      <c r="AC4" s="4"/>
      <c r="AD4" s="4"/>
      <c r="AE4" s="4"/>
      <c r="AF4" s="4"/>
      <c r="AG4" s="4"/>
    </row>
    <row r="5" spans="2:33" ht="27" customHeight="1" x14ac:dyDescent="0.25">
      <c r="B5" s="256"/>
      <c r="C5" s="257"/>
      <c r="D5" s="257"/>
      <c r="E5" s="257"/>
      <c r="F5" s="423" t="s">
        <v>43</v>
      </c>
      <c r="G5" s="424" t="s">
        <v>44</v>
      </c>
      <c r="H5" s="425" t="s">
        <v>58</v>
      </c>
      <c r="I5" s="426"/>
      <c r="J5" s="427"/>
      <c r="K5" s="430" t="s">
        <v>224</v>
      </c>
      <c r="L5" s="428" t="s">
        <v>225</v>
      </c>
      <c r="M5" s="428" t="s">
        <v>59</v>
      </c>
      <c r="N5" s="428" t="s">
        <v>74</v>
      </c>
      <c r="O5" s="429" t="s">
        <v>23</v>
      </c>
      <c r="Q5" s="107" t="s">
        <v>154</v>
      </c>
      <c r="R5" s="108"/>
      <c r="S5" s="109">
        <f>SUMIFS(D8:D43,N8:N43,"x")</f>
        <v>0</v>
      </c>
      <c r="T5" s="109">
        <v>180</v>
      </c>
      <c r="U5" s="110">
        <f>IF((T5-S5)&lt;0,0,SUM(T5-S5))</f>
        <v>180</v>
      </c>
      <c r="V5" s="175"/>
      <c r="W5" s="175"/>
      <c r="X5" s="356"/>
      <c r="Y5" s="357"/>
      <c r="Z5" s="358"/>
      <c r="AA5" s="4"/>
      <c r="AB5" s="4"/>
      <c r="AC5" s="4"/>
      <c r="AD5" s="4"/>
      <c r="AE5" s="4"/>
      <c r="AF5" s="4"/>
      <c r="AG5" s="4"/>
    </row>
    <row r="6" spans="2:33" ht="33" customHeight="1" x14ac:dyDescent="0.25">
      <c r="B6" s="10" t="s">
        <v>51</v>
      </c>
      <c r="C6" s="11" t="s">
        <v>0</v>
      </c>
      <c r="D6" s="11" t="s">
        <v>9</v>
      </c>
      <c r="E6" s="11" t="s">
        <v>22</v>
      </c>
      <c r="F6" s="336"/>
      <c r="G6" s="335"/>
      <c r="H6" s="176" t="s">
        <v>57</v>
      </c>
      <c r="I6" s="12" t="s">
        <v>194</v>
      </c>
      <c r="J6" s="12" t="s">
        <v>193</v>
      </c>
      <c r="K6" s="337"/>
      <c r="L6" s="331"/>
      <c r="M6" s="330"/>
      <c r="N6" s="330"/>
      <c r="O6" s="328"/>
      <c r="Q6" s="111" t="s">
        <v>106</v>
      </c>
      <c r="R6" s="108"/>
      <c r="S6" s="112">
        <f>SUMIFS(D8:D43,O8:O43,"Skogsbruksvetenskap",E8:E43,"G1N",N8:N43,"x")+SUMIFS(D8:D43,O8:O43,"Skogsbruksvetenskap",E8:E43,"G1F",N8:N43,"x")+SUMIFS(D8:D43,O8:O43,"Skogsbruksvetenskap",E8:E43,"G2F",N8:N43,"X")</f>
        <v>0</v>
      </c>
      <c r="T6" s="112">
        <v>75</v>
      </c>
      <c r="U6" s="110">
        <f t="shared" ref="U6" si="0">IF((T6-S6)&lt;0,0,SUM(T6-S6))</f>
        <v>75</v>
      </c>
      <c r="V6" s="175"/>
      <c r="W6" s="175"/>
      <c r="X6" s="356"/>
      <c r="Y6" s="357"/>
      <c r="Z6" s="358"/>
      <c r="AA6" s="4"/>
      <c r="AB6" s="4"/>
      <c r="AC6" s="4"/>
      <c r="AD6" s="4"/>
      <c r="AE6" s="4"/>
      <c r="AF6" s="4"/>
      <c r="AG6" s="4"/>
    </row>
    <row r="7" spans="2:33" ht="21.75" customHeight="1" x14ac:dyDescent="0.25">
      <c r="B7" s="13"/>
      <c r="C7" s="14" t="s">
        <v>157</v>
      </c>
      <c r="D7" s="14"/>
      <c r="E7" s="14"/>
      <c r="F7" s="15"/>
      <c r="G7" s="15"/>
      <c r="H7" s="15"/>
      <c r="I7" s="16"/>
      <c r="J7" s="17"/>
      <c r="K7" s="288"/>
      <c r="L7" s="288"/>
      <c r="M7" s="17"/>
      <c r="N7" s="17"/>
      <c r="O7" s="18"/>
      <c r="Q7" s="111" t="s">
        <v>107</v>
      </c>
      <c r="R7" s="108"/>
      <c r="S7" s="112">
        <f>SUMIFS(D8:D43,O8:O43,"Skogsbruksvetenskap",E8:E43,"G2F",N8:N43,"x")</f>
        <v>0</v>
      </c>
      <c r="T7" s="112">
        <v>15</v>
      </c>
      <c r="U7" s="123">
        <f>IF((T7-S7)&lt;0,0,SUM(T7-S7))</f>
        <v>15</v>
      </c>
      <c r="V7" s="175"/>
      <c r="W7" s="175"/>
      <c r="X7" s="356"/>
      <c r="Y7" s="357"/>
      <c r="Z7" s="358"/>
      <c r="AA7" s="4"/>
      <c r="AB7" s="4"/>
      <c r="AC7" s="4"/>
      <c r="AD7" s="4"/>
      <c r="AE7" s="4"/>
      <c r="AF7" s="4"/>
      <c r="AG7" s="4"/>
    </row>
    <row r="8" spans="2:33" ht="27.75" customHeight="1" x14ac:dyDescent="0.25">
      <c r="B8" s="73" t="s">
        <v>228</v>
      </c>
      <c r="C8" s="74" t="s">
        <v>134</v>
      </c>
      <c r="D8" s="75">
        <v>7.5</v>
      </c>
      <c r="E8" s="75" t="s">
        <v>27</v>
      </c>
      <c r="F8" s="76" t="s">
        <v>11</v>
      </c>
      <c r="G8" s="75"/>
      <c r="H8" s="75">
        <v>2.5</v>
      </c>
      <c r="I8" s="75">
        <v>3</v>
      </c>
      <c r="J8" s="75">
        <v>2</v>
      </c>
      <c r="K8" s="75"/>
      <c r="L8" s="75">
        <v>2</v>
      </c>
      <c r="M8" s="75"/>
      <c r="N8" s="20"/>
      <c r="O8" s="21" t="s">
        <v>11</v>
      </c>
      <c r="P8" s="22"/>
      <c r="Q8" s="111" t="s">
        <v>70</v>
      </c>
      <c r="R8" s="114"/>
      <c r="S8" s="112">
        <f>SUMIFS(D8:D43,O8:O43,"Skogsbruksvetenskap",E8:E43,"G2E",N8:N43,"X")</f>
        <v>0</v>
      </c>
      <c r="T8" s="115">
        <v>15</v>
      </c>
      <c r="U8" s="123">
        <f>IF((T8-S8)&lt;0,0,SUM(T8-S8))</f>
        <v>15</v>
      </c>
      <c r="V8" s="23">
        <f>SUM(U5:U8)</f>
        <v>285</v>
      </c>
      <c r="W8" s="23"/>
      <c r="X8" s="356"/>
      <c r="Y8" s="357"/>
      <c r="Z8" s="358"/>
      <c r="AA8" s="4"/>
      <c r="AB8" s="4"/>
      <c r="AC8" s="4"/>
      <c r="AD8" s="4"/>
      <c r="AE8" s="4"/>
      <c r="AF8" s="4"/>
      <c r="AG8" s="4"/>
    </row>
    <row r="9" spans="2:33" ht="27.75" customHeight="1" x14ac:dyDescent="0.25">
      <c r="B9" s="73" t="s">
        <v>135</v>
      </c>
      <c r="C9" s="77" t="s">
        <v>136</v>
      </c>
      <c r="D9" s="78">
        <v>7.5</v>
      </c>
      <c r="E9" s="78" t="s">
        <v>27</v>
      </c>
      <c r="F9" s="79" t="s">
        <v>4</v>
      </c>
      <c r="G9" s="78"/>
      <c r="H9" s="78"/>
      <c r="I9" s="78"/>
      <c r="J9" s="78"/>
      <c r="K9" s="78"/>
      <c r="L9" s="78"/>
      <c r="M9" s="78"/>
      <c r="N9" s="43"/>
      <c r="O9" s="21" t="s">
        <v>4</v>
      </c>
      <c r="Q9" s="116" t="s">
        <v>150</v>
      </c>
      <c r="R9" s="117"/>
      <c r="S9" s="117"/>
      <c r="T9" s="117"/>
      <c r="U9" s="352" t="s">
        <v>61</v>
      </c>
      <c r="V9" s="23"/>
      <c r="W9" s="23"/>
      <c r="X9" s="356"/>
      <c r="Y9" s="357"/>
      <c r="Z9" s="358"/>
      <c r="AA9" s="4"/>
      <c r="AB9" s="4"/>
      <c r="AC9" s="4"/>
      <c r="AD9" s="4"/>
      <c r="AE9" s="4"/>
      <c r="AF9" s="4"/>
      <c r="AG9" s="4"/>
    </row>
    <row r="10" spans="2:33" ht="27.75" customHeight="1" x14ac:dyDescent="0.3">
      <c r="B10" s="73" t="s">
        <v>137</v>
      </c>
      <c r="C10" s="77" t="s">
        <v>138</v>
      </c>
      <c r="D10" s="78">
        <v>15</v>
      </c>
      <c r="E10" s="78" t="s">
        <v>27</v>
      </c>
      <c r="F10" s="79" t="s">
        <v>37</v>
      </c>
      <c r="G10" s="78"/>
      <c r="H10" s="78"/>
      <c r="I10" s="78"/>
      <c r="J10" s="78"/>
      <c r="K10" s="78"/>
      <c r="L10" s="78"/>
      <c r="M10" s="78"/>
      <c r="N10" s="43"/>
      <c r="O10" s="21" t="s">
        <v>37</v>
      </c>
      <c r="Q10" s="118" t="s">
        <v>45</v>
      </c>
      <c r="R10" s="119"/>
      <c r="S10" s="119" t="s">
        <v>2</v>
      </c>
      <c r="T10" s="119" t="s">
        <v>21</v>
      </c>
      <c r="U10" s="352"/>
      <c r="V10" s="23"/>
      <c r="W10" s="23"/>
      <c r="X10" s="356"/>
      <c r="Y10" s="357"/>
      <c r="Z10" s="358"/>
      <c r="AA10" s="4"/>
      <c r="AB10" s="4"/>
      <c r="AC10" s="4"/>
      <c r="AD10" s="4"/>
      <c r="AE10" s="4"/>
      <c r="AF10" s="4"/>
      <c r="AG10" s="4"/>
    </row>
    <row r="11" spans="2:33" ht="24.75" customHeight="1" x14ac:dyDescent="0.25">
      <c r="B11" s="296" t="s">
        <v>229</v>
      </c>
      <c r="C11" s="77" t="s">
        <v>139</v>
      </c>
      <c r="D11" s="78">
        <v>7.5</v>
      </c>
      <c r="E11" s="78" t="s">
        <v>27</v>
      </c>
      <c r="F11" s="79" t="s">
        <v>12</v>
      </c>
      <c r="G11" s="78"/>
      <c r="H11" s="78"/>
      <c r="I11" s="78"/>
      <c r="J11" s="78"/>
      <c r="K11" s="78"/>
      <c r="L11" s="78"/>
      <c r="M11" s="78"/>
      <c r="N11" s="43"/>
      <c r="O11" s="21" t="s">
        <v>12</v>
      </c>
      <c r="Q11" s="107" t="s">
        <v>155</v>
      </c>
      <c r="R11" s="121"/>
      <c r="S11" s="122">
        <f>SUMIFS(D8:D43,N8:N43,"X")</f>
        <v>0</v>
      </c>
      <c r="T11" s="122">
        <v>180</v>
      </c>
      <c r="U11" s="123">
        <f>IF((T11-S11)&lt;0,0,SUM(T11-S11))</f>
        <v>180</v>
      </c>
      <c r="V11" s="23"/>
      <c r="W11" s="23"/>
      <c r="X11" s="356"/>
      <c r="Y11" s="357"/>
      <c r="Z11" s="358"/>
      <c r="AA11" s="4"/>
      <c r="AB11" s="4"/>
      <c r="AC11" s="4"/>
      <c r="AD11" s="4"/>
      <c r="AE11" s="4"/>
      <c r="AF11" s="4"/>
      <c r="AG11" s="4"/>
    </row>
    <row r="12" spans="2:33" ht="24.75" customHeight="1" x14ac:dyDescent="0.25">
      <c r="B12" s="73" t="s">
        <v>231</v>
      </c>
      <c r="C12" s="77" t="s">
        <v>230</v>
      </c>
      <c r="D12" s="78">
        <v>7.5</v>
      </c>
      <c r="E12" s="78" t="s">
        <v>28</v>
      </c>
      <c r="F12" s="79" t="s">
        <v>11</v>
      </c>
      <c r="G12" s="78"/>
      <c r="H12" s="78">
        <v>7.5</v>
      </c>
      <c r="I12" s="78"/>
      <c r="J12" s="78"/>
      <c r="K12" s="78"/>
      <c r="L12" s="78"/>
      <c r="M12" s="78"/>
      <c r="N12" s="43"/>
      <c r="O12" s="21" t="s">
        <v>11</v>
      </c>
      <c r="Q12" s="111" t="s">
        <v>151</v>
      </c>
      <c r="R12" s="121"/>
      <c r="S12" s="124">
        <f>SUMIFS(D8:D43,O8:O43,"Företagsekonomi",E8:E43,"G1N",N8:N43,"X")+SUMIFS(D8:D43,O8:O43,"Företagsekonomi",E8:E43,"G1F",N8:N43,"X")+SUMIFS(D8:D43,O8:O43,"Företagsekonomi",E8:E43,"G2F",N8:N43,"X")</f>
        <v>0</v>
      </c>
      <c r="T12" s="124">
        <v>75</v>
      </c>
      <c r="U12" s="123">
        <f>IF((T12-S12)&lt;0,0,SUM(T12-S12))</f>
        <v>75</v>
      </c>
      <c r="V12" s="23"/>
      <c r="W12" s="23"/>
      <c r="X12" s="284"/>
      <c r="Y12" s="285"/>
      <c r="Z12" s="286"/>
      <c r="AA12" s="4"/>
      <c r="AB12" s="4"/>
      <c r="AC12" s="4"/>
      <c r="AD12" s="4"/>
      <c r="AE12" s="4"/>
      <c r="AF12" s="4"/>
      <c r="AG12" s="4"/>
    </row>
    <row r="13" spans="2:33" ht="27.75" customHeight="1" x14ac:dyDescent="0.25">
      <c r="B13" s="73" t="s">
        <v>232</v>
      </c>
      <c r="C13" s="77" t="s">
        <v>233</v>
      </c>
      <c r="D13" s="80">
        <v>7.5</v>
      </c>
      <c r="E13" s="80" t="s">
        <v>27</v>
      </c>
      <c r="F13" s="81" t="s">
        <v>4</v>
      </c>
      <c r="G13" s="80"/>
      <c r="H13" s="80"/>
      <c r="I13" s="80"/>
      <c r="J13" s="80"/>
      <c r="K13" s="80"/>
      <c r="L13" s="80"/>
      <c r="M13" s="80"/>
      <c r="N13" s="177"/>
      <c r="O13" s="21" t="s">
        <v>4</v>
      </c>
      <c r="Q13" s="111" t="s">
        <v>107</v>
      </c>
      <c r="R13" s="121"/>
      <c r="S13" s="124">
        <f>SUMIFS(D8:D43,O8:O43,"Företagsekonomi",E8:E43,"G2F",N8:N43,"X")</f>
        <v>0</v>
      </c>
      <c r="T13" s="124">
        <v>15</v>
      </c>
      <c r="U13" s="123">
        <f>IF((T13-S13)&lt;0,0,SUM(T13-S13))</f>
        <v>15</v>
      </c>
      <c r="V13" s="23"/>
      <c r="W13" s="23"/>
      <c r="X13" s="22"/>
      <c r="Y13" s="4"/>
      <c r="Z13" s="4"/>
      <c r="AA13" s="4"/>
      <c r="AB13" s="4"/>
      <c r="AC13" s="4"/>
      <c r="AD13" s="4"/>
      <c r="AE13" s="4"/>
      <c r="AF13" s="4"/>
      <c r="AG13" s="4"/>
    </row>
    <row r="14" spans="2:33" ht="27.75" customHeight="1" thickBot="1" x14ac:dyDescent="0.3">
      <c r="B14" s="302" t="s">
        <v>234</v>
      </c>
      <c r="C14" s="95" t="s">
        <v>235</v>
      </c>
      <c r="D14" s="78">
        <v>7.5</v>
      </c>
      <c r="E14" s="78" t="s">
        <v>28</v>
      </c>
      <c r="F14" s="79" t="s">
        <v>4</v>
      </c>
      <c r="G14" s="78"/>
      <c r="H14" s="78"/>
      <c r="I14" s="78"/>
      <c r="J14" s="78"/>
      <c r="K14" s="78"/>
      <c r="L14" s="78"/>
      <c r="M14" s="78"/>
      <c r="N14" s="24"/>
      <c r="O14" s="39" t="s">
        <v>4</v>
      </c>
      <c r="Q14" s="126" t="s">
        <v>159</v>
      </c>
      <c r="R14" s="127"/>
      <c r="S14" s="128">
        <f>SUMIFS(D8:D65,O8:O65,"Företagsekonomi",E8:E65,"G2E",N8:N65,"x")</f>
        <v>0</v>
      </c>
      <c r="T14" s="128">
        <v>15</v>
      </c>
      <c r="U14" s="223">
        <f t="shared" ref="U14" si="1">IF((T14-11)&lt;0,0,SUM(T14-S14))</f>
        <v>15</v>
      </c>
      <c r="V14" s="23"/>
      <c r="W14" s="23"/>
      <c r="X14" s="22"/>
      <c r="Y14" s="4"/>
      <c r="Z14" s="4"/>
      <c r="AA14" s="4"/>
      <c r="AB14" s="4"/>
      <c r="AC14" s="4"/>
      <c r="AD14" s="4"/>
      <c r="AE14" s="4"/>
      <c r="AF14" s="4"/>
      <c r="AG14" s="4"/>
    </row>
    <row r="15" spans="2:33" ht="27.75" customHeight="1" thickBot="1" x14ac:dyDescent="0.3">
      <c r="B15" s="302" t="s">
        <v>236</v>
      </c>
      <c r="C15" s="95" t="s">
        <v>237</v>
      </c>
      <c r="D15" s="78">
        <v>7.5</v>
      </c>
      <c r="E15" s="78" t="s">
        <v>28</v>
      </c>
      <c r="F15" s="79" t="s">
        <v>11</v>
      </c>
      <c r="G15" s="78"/>
      <c r="H15" s="78"/>
      <c r="I15" s="78">
        <v>5</v>
      </c>
      <c r="J15" s="78">
        <v>2.5</v>
      </c>
      <c r="K15" s="78"/>
      <c r="L15" s="78"/>
      <c r="M15" s="78"/>
      <c r="N15" s="24"/>
      <c r="O15" s="39" t="s">
        <v>11</v>
      </c>
      <c r="Q15" s="130"/>
      <c r="R15" s="131"/>
      <c r="S15" s="132"/>
      <c r="T15" s="131"/>
      <c r="U15" s="132"/>
      <c r="V15" s="23">
        <f>SUM(U11:U14)</f>
        <v>285</v>
      </c>
      <c r="W15" s="23"/>
      <c r="X15" s="4"/>
      <c r="Y15" s="4"/>
      <c r="Z15" s="4"/>
      <c r="AA15" s="4"/>
      <c r="AB15" s="4"/>
      <c r="AC15" s="4"/>
      <c r="AD15" s="4"/>
      <c r="AE15" s="4"/>
      <c r="AF15" s="4"/>
      <c r="AG15" s="4"/>
    </row>
    <row r="16" spans="2:33" ht="27.75" customHeight="1" x14ac:dyDescent="0.35">
      <c r="B16" s="84"/>
      <c r="C16" s="297" t="s">
        <v>158</v>
      </c>
      <c r="D16" s="298"/>
      <c r="E16" s="298"/>
      <c r="F16" s="299"/>
      <c r="G16" s="298"/>
      <c r="H16" s="298"/>
      <c r="I16" s="298"/>
      <c r="J16" s="298"/>
      <c r="K16" s="298"/>
      <c r="L16" s="298"/>
      <c r="M16" s="298"/>
      <c r="N16" s="300"/>
      <c r="O16" s="301"/>
      <c r="Q16" s="443" t="s">
        <v>65</v>
      </c>
      <c r="R16" s="317"/>
      <c r="S16" s="317"/>
      <c r="T16" s="317"/>
      <c r="U16" s="318"/>
      <c r="V16" s="4"/>
      <c r="W16" s="4"/>
      <c r="X16" s="4"/>
      <c r="Y16" s="4"/>
      <c r="Z16" s="4"/>
      <c r="AA16" s="4"/>
      <c r="AB16" s="4"/>
      <c r="AC16" s="4"/>
      <c r="AD16" s="4"/>
      <c r="AE16" s="4"/>
      <c r="AF16" s="4"/>
      <c r="AG16" s="4"/>
    </row>
    <row r="17" spans="2:33" ht="27.75" customHeight="1" x14ac:dyDescent="0.35">
      <c r="B17" s="73" t="s">
        <v>141</v>
      </c>
      <c r="C17" s="88" t="s">
        <v>3</v>
      </c>
      <c r="D17" s="75">
        <v>15</v>
      </c>
      <c r="E17" s="75" t="s">
        <v>28</v>
      </c>
      <c r="F17" s="76" t="s">
        <v>12</v>
      </c>
      <c r="G17" s="75" t="s">
        <v>11</v>
      </c>
      <c r="H17" s="75"/>
      <c r="I17" s="75">
        <v>12.5</v>
      </c>
      <c r="J17" s="75">
        <v>2.5</v>
      </c>
      <c r="K17" s="75"/>
      <c r="L17" s="75">
        <v>1</v>
      </c>
      <c r="M17" s="75">
        <v>15</v>
      </c>
      <c r="N17" s="20"/>
      <c r="O17" s="34" t="s">
        <v>11</v>
      </c>
      <c r="Q17" s="348" t="s">
        <v>62</v>
      </c>
      <c r="R17" s="349"/>
      <c r="S17" s="349"/>
      <c r="T17" s="349"/>
      <c r="U17" s="350" t="s">
        <v>61</v>
      </c>
      <c r="V17" s="4"/>
      <c r="W17" s="4"/>
      <c r="X17" s="4"/>
      <c r="Y17" s="4"/>
      <c r="Z17" s="4"/>
      <c r="AA17" s="4"/>
      <c r="AB17" s="4"/>
      <c r="AC17" s="4"/>
      <c r="AD17" s="4"/>
      <c r="AE17" s="4"/>
      <c r="AF17" s="4"/>
      <c r="AG17" s="4"/>
    </row>
    <row r="18" spans="2:33" ht="27.75" customHeight="1" x14ac:dyDescent="0.3">
      <c r="B18" s="73" t="s">
        <v>239</v>
      </c>
      <c r="C18" s="82" t="s">
        <v>143</v>
      </c>
      <c r="D18" s="78">
        <v>15</v>
      </c>
      <c r="E18" s="78" t="s">
        <v>28</v>
      </c>
      <c r="F18" s="79" t="s">
        <v>11</v>
      </c>
      <c r="G18" s="78"/>
      <c r="H18" s="78"/>
      <c r="I18" s="78">
        <v>7.5</v>
      </c>
      <c r="J18" s="78">
        <v>7.5</v>
      </c>
      <c r="K18" s="78"/>
      <c r="L18" s="78">
        <v>5</v>
      </c>
      <c r="M18" s="78"/>
      <c r="N18" s="43"/>
      <c r="O18" s="34" t="s">
        <v>11</v>
      </c>
      <c r="Q18" s="133" t="s">
        <v>45</v>
      </c>
      <c r="R18" s="134"/>
      <c r="S18" s="135" t="s">
        <v>2</v>
      </c>
      <c r="T18" s="135" t="s">
        <v>21</v>
      </c>
      <c r="U18" s="351"/>
      <c r="V18" s="4"/>
      <c r="W18" s="4"/>
      <c r="X18" s="4"/>
      <c r="Y18" s="4"/>
      <c r="Z18" s="4"/>
      <c r="AA18" s="4"/>
      <c r="AB18" s="4"/>
      <c r="AC18" s="4"/>
      <c r="AD18" s="4"/>
      <c r="AE18" s="4"/>
      <c r="AF18" s="4"/>
      <c r="AG18" s="4"/>
    </row>
    <row r="19" spans="2:33" ht="27.75" customHeight="1" x14ac:dyDescent="0.25">
      <c r="B19" s="73" t="s">
        <v>142</v>
      </c>
      <c r="C19" s="82" t="s">
        <v>8</v>
      </c>
      <c r="D19" s="78">
        <v>15</v>
      </c>
      <c r="E19" s="78" t="s">
        <v>27</v>
      </c>
      <c r="F19" s="79" t="s">
        <v>38</v>
      </c>
      <c r="G19" s="78"/>
      <c r="H19" s="78"/>
      <c r="I19" s="78"/>
      <c r="J19" s="78"/>
      <c r="K19" s="78"/>
      <c r="L19" s="78"/>
      <c r="M19" s="78"/>
      <c r="N19" s="43"/>
      <c r="O19" s="34" t="s">
        <v>38</v>
      </c>
      <c r="Q19" s="159" t="s">
        <v>15</v>
      </c>
      <c r="R19" s="137"/>
      <c r="S19" s="189">
        <f>SUMIFS(D8:D65,O8:O65,"Skogsbruksvetenskap",N8:N65,"X")</f>
        <v>0</v>
      </c>
      <c r="T19" s="189">
        <v>135</v>
      </c>
      <c r="U19" s="190">
        <f>IF((T19-S19)&lt;0,0,SUM(T19-S19))</f>
        <v>135</v>
      </c>
      <c r="V19" s="4"/>
      <c r="W19" s="4"/>
      <c r="X19" s="4"/>
      <c r="Y19" s="4"/>
      <c r="Z19" s="4"/>
      <c r="AA19" s="4"/>
      <c r="AB19" s="4"/>
      <c r="AC19" s="4"/>
      <c r="AD19" s="4"/>
      <c r="AE19" s="4"/>
      <c r="AF19" s="4"/>
      <c r="AG19" s="4"/>
    </row>
    <row r="20" spans="2:33" ht="27.75" customHeight="1" x14ac:dyDescent="0.25">
      <c r="B20" s="73" t="s">
        <v>140</v>
      </c>
      <c r="C20" s="82" t="s">
        <v>238</v>
      </c>
      <c r="D20" s="78">
        <v>15</v>
      </c>
      <c r="E20" s="78" t="s">
        <v>27</v>
      </c>
      <c r="F20" s="79" t="s">
        <v>4</v>
      </c>
      <c r="G20" s="78"/>
      <c r="H20" s="78"/>
      <c r="I20" s="78"/>
      <c r="J20" s="78"/>
      <c r="K20" s="78"/>
      <c r="L20" s="78"/>
      <c r="M20" s="78"/>
      <c r="N20" s="43"/>
      <c r="O20" s="34" t="s">
        <v>4</v>
      </c>
      <c r="Q20" s="140" t="s">
        <v>16</v>
      </c>
      <c r="R20" s="141"/>
      <c r="S20" s="142">
        <f>SUMIFS(H8:H65,N8:N65,"X")</f>
        <v>0</v>
      </c>
      <c r="T20" s="142">
        <v>15</v>
      </c>
      <c r="U20" s="139">
        <f t="shared" ref="U20:U23" si="2">IF((T20-S20)&lt;0,0,SUM(T20-S20))</f>
        <v>15</v>
      </c>
      <c r="V20" s="4"/>
      <c r="W20" s="263">
        <f>IF(U19&lt;=0,T19,S19)</f>
        <v>0</v>
      </c>
      <c r="X20" s="23"/>
      <c r="Y20" s="4"/>
      <c r="Z20" s="347"/>
      <c r="AA20" s="347"/>
      <c r="AB20" s="4"/>
      <c r="AC20" s="4"/>
      <c r="AD20" s="4"/>
      <c r="AE20" s="4"/>
      <c r="AF20" s="4"/>
      <c r="AG20" s="4"/>
    </row>
    <row r="21" spans="2:33" ht="27.75" customHeight="1" x14ac:dyDescent="0.25">
      <c r="B21" s="296" t="s">
        <v>255</v>
      </c>
      <c r="C21" s="77" t="s">
        <v>256</v>
      </c>
      <c r="D21" s="78">
        <v>7.5</v>
      </c>
      <c r="E21" s="78" t="s">
        <v>28</v>
      </c>
      <c r="F21" s="79" t="s">
        <v>11</v>
      </c>
      <c r="G21" s="78" t="s">
        <v>12</v>
      </c>
      <c r="H21" s="78">
        <v>2</v>
      </c>
      <c r="I21" s="78">
        <v>4</v>
      </c>
      <c r="J21" s="78">
        <v>1.5</v>
      </c>
      <c r="K21" s="78"/>
      <c r="L21" s="78"/>
      <c r="M21" s="78">
        <v>7.5</v>
      </c>
      <c r="N21" s="304"/>
      <c r="O21" s="34"/>
      <c r="Q21" s="140" t="s">
        <v>13</v>
      </c>
      <c r="R21" s="141"/>
      <c r="S21" s="142">
        <f>SUMIFS(I8:I65,N8:N65,"X")</f>
        <v>0</v>
      </c>
      <c r="T21" s="142">
        <v>15</v>
      </c>
      <c r="U21" s="139">
        <f t="shared" si="2"/>
        <v>15</v>
      </c>
      <c r="V21" s="4"/>
      <c r="W21" s="23"/>
      <c r="X21" s="23"/>
      <c r="Y21" s="4"/>
      <c r="Z21" s="347"/>
      <c r="AA21" s="347"/>
      <c r="AB21" s="4"/>
      <c r="AC21" s="4"/>
      <c r="AD21" s="4"/>
      <c r="AE21" s="4"/>
      <c r="AF21" s="4"/>
      <c r="AG21" s="4"/>
    </row>
    <row r="22" spans="2:33" ht="27.75" customHeight="1" x14ac:dyDescent="0.25">
      <c r="B22" s="90"/>
      <c r="C22" s="91" t="s">
        <v>146</v>
      </c>
      <c r="D22" s="92"/>
      <c r="E22" s="92"/>
      <c r="F22" s="93"/>
      <c r="G22" s="92"/>
      <c r="H22" s="92"/>
      <c r="I22" s="92"/>
      <c r="J22" s="92"/>
      <c r="K22" s="92"/>
      <c r="L22" s="92"/>
      <c r="M22" s="92"/>
      <c r="N22" s="36"/>
      <c r="O22" s="37"/>
      <c r="Q22" s="140" t="s">
        <v>14</v>
      </c>
      <c r="R22" s="144"/>
      <c r="S22" s="142">
        <f>SUMIFS(J8:J65,N8:N65,"X")</f>
        <v>0</v>
      </c>
      <c r="T22" s="145">
        <v>15</v>
      </c>
      <c r="U22" s="139">
        <f t="shared" si="2"/>
        <v>15</v>
      </c>
      <c r="V22" s="4"/>
      <c r="W22" s="23"/>
      <c r="X22" s="23"/>
      <c r="Y22" s="4"/>
      <c r="Z22" s="347"/>
      <c r="AA22" s="347"/>
      <c r="AB22" s="4"/>
      <c r="AC22" s="4"/>
      <c r="AD22" s="4"/>
      <c r="AE22" s="4"/>
      <c r="AF22" s="4"/>
      <c r="AG22" s="4"/>
    </row>
    <row r="23" spans="2:33" ht="27.75" customHeight="1" x14ac:dyDescent="0.25">
      <c r="B23" s="94" t="s">
        <v>222</v>
      </c>
      <c r="C23" s="88" t="s">
        <v>221</v>
      </c>
      <c r="D23" s="75">
        <v>7.5</v>
      </c>
      <c r="E23" s="75" t="s">
        <v>28</v>
      </c>
      <c r="F23" s="76" t="s">
        <v>4</v>
      </c>
      <c r="G23" s="75"/>
      <c r="H23" s="75"/>
      <c r="I23" s="75"/>
      <c r="J23" s="75"/>
      <c r="K23" s="75"/>
      <c r="L23" s="75"/>
      <c r="M23" s="75"/>
      <c r="N23" s="20"/>
      <c r="O23" s="34" t="s">
        <v>4</v>
      </c>
      <c r="Q23" s="140" t="s">
        <v>211</v>
      </c>
      <c r="R23" s="144"/>
      <c r="S23" s="145">
        <f>SUMIFS(D8:D65,O8:O65,"Skogsbruksvetenskap",E8:E65,"G2F",N8:N65,"X")</f>
        <v>0</v>
      </c>
      <c r="T23" s="145">
        <v>15</v>
      </c>
      <c r="U23" s="139">
        <f t="shared" si="2"/>
        <v>15</v>
      </c>
      <c r="V23" s="4"/>
      <c r="W23" s="23"/>
      <c r="X23" s="23"/>
      <c r="Y23" s="4"/>
      <c r="Z23" s="347"/>
      <c r="AA23" s="347"/>
      <c r="AB23" s="4"/>
      <c r="AC23" s="4"/>
      <c r="AD23" s="4"/>
      <c r="AE23" s="4"/>
      <c r="AF23" s="4"/>
      <c r="AG23" s="4"/>
    </row>
    <row r="24" spans="2:33" ht="27.75" customHeight="1" x14ac:dyDescent="0.25">
      <c r="B24" s="73" t="s">
        <v>220</v>
      </c>
      <c r="C24" s="82" t="s">
        <v>5</v>
      </c>
      <c r="D24" s="78">
        <v>7.5</v>
      </c>
      <c r="E24" s="78" t="s">
        <v>28</v>
      </c>
      <c r="F24" s="79" t="s">
        <v>4</v>
      </c>
      <c r="G24" s="78"/>
      <c r="H24" s="95"/>
      <c r="I24" s="78"/>
      <c r="J24" s="95"/>
      <c r="K24" s="95"/>
      <c r="L24" s="95"/>
      <c r="M24" s="95"/>
      <c r="N24" s="20"/>
      <c r="O24" s="34" t="s">
        <v>4</v>
      </c>
      <c r="Q24" s="140" t="s">
        <v>47</v>
      </c>
      <c r="R24" s="144"/>
      <c r="S24" s="145">
        <f>SUMIFS(D8:D65,O8:O65,"Skogsbruksvetenskap",E8:E65,"A1N",N8:N65,"X")+SUMIFS(D8:D65,O8:O65,"Skogsbruksvetenskap",E8:E65,"A1F",N8:N65,"x")</f>
        <v>0</v>
      </c>
      <c r="T24" s="145">
        <v>30</v>
      </c>
      <c r="U24" s="139">
        <f>IF((T24-S24)&lt;0,0,SUM(T24-S24))</f>
        <v>30</v>
      </c>
      <c r="V24" s="4"/>
      <c r="W24" s="23"/>
      <c r="X24" s="23"/>
      <c r="Y24" s="4"/>
      <c r="Z24" s="347"/>
      <c r="AA24" s="347"/>
      <c r="AB24" s="4"/>
      <c r="AC24" s="4"/>
      <c r="AD24" s="4"/>
      <c r="AE24" s="4"/>
      <c r="AF24" s="4"/>
      <c r="AG24" s="4"/>
    </row>
    <row r="25" spans="2:33" ht="27.75" customHeight="1" x14ac:dyDescent="0.25">
      <c r="B25" s="73" t="s">
        <v>223</v>
      </c>
      <c r="C25" s="82" t="s">
        <v>147</v>
      </c>
      <c r="D25" s="78">
        <v>7.5</v>
      </c>
      <c r="E25" s="78" t="s">
        <v>28</v>
      </c>
      <c r="F25" s="79" t="s">
        <v>4</v>
      </c>
      <c r="G25" s="78"/>
      <c r="H25" s="95"/>
      <c r="I25" s="78"/>
      <c r="J25" s="95"/>
      <c r="K25" s="95"/>
      <c r="L25" s="95"/>
      <c r="M25" s="95"/>
      <c r="N25" s="20"/>
      <c r="O25" s="34" t="s">
        <v>4</v>
      </c>
      <c r="Q25" s="146" t="s">
        <v>17</v>
      </c>
      <c r="R25" s="147"/>
      <c r="S25" s="138">
        <f>SUMIFS(D8:D65,O8:O65,"Biologi",N8:N65,"x")</f>
        <v>0</v>
      </c>
      <c r="T25" s="138">
        <v>30</v>
      </c>
      <c r="U25" s="139">
        <f>IF((T25-S25)&lt;0,0,SUM(T25-S25))</f>
        <v>30</v>
      </c>
      <c r="V25" s="4"/>
      <c r="W25" s="23"/>
      <c r="X25" s="23"/>
      <c r="Y25" s="4"/>
      <c r="Z25" s="347"/>
      <c r="AA25" s="347"/>
      <c r="AB25" s="4"/>
      <c r="AC25" s="4"/>
      <c r="AD25" s="4"/>
      <c r="AE25" s="4"/>
      <c r="AF25" s="4"/>
      <c r="AG25" s="4"/>
    </row>
    <row r="26" spans="2:33" ht="27.75" customHeight="1" x14ac:dyDescent="0.25">
      <c r="B26" s="73" t="s">
        <v>219</v>
      </c>
      <c r="C26" s="82" t="s">
        <v>218</v>
      </c>
      <c r="D26" s="78">
        <v>7.5</v>
      </c>
      <c r="E26" s="78" t="s">
        <v>28</v>
      </c>
      <c r="F26" s="79" t="s">
        <v>4</v>
      </c>
      <c r="G26" s="78"/>
      <c r="H26" s="95"/>
      <c r="I26" s="78"/>
      <c r="J26" s="95"/>
      <c r="K26" s="95"/>
      <c r="L26" s="95"/>
      <c r="M26" s="95"/>
      <c r="N26" s="20"/>
      <c r="O26" s="34" t="s">
        <v>4</v>
      </c>
      <c r="Q26" s="148" t="s">
        <v>18</v>
      </c>
      <c r="R26" s="141"/>
      <c r="S26" s="142">
        <f>SUMIFS(M8:M65,N8:N65,"X")</f>
        <v>0</v>
      </c>
      <c r="T26" s="142">
        <v>15</v>
      </c>
      <c r="U26" s="139">
        <f>IF((T26-S26)&lt;0,0,SUM(T26-S26))</f>
        <v>15</v>
      </c>
      <c r="V26" s="4"/>
      <c r="W26" s="263">
        <f t="shared" ref="W26:W28" si="3">IF(U25&lt;=0,T25,S25)</f>
        <v>0</v>
      </c>
      <c r="X26" s="23"/>
      <c r="Y26" s="4"/>
      <c r="Z26" s="347"/>
      <c r="AA26" s="347"/>
      <c r="AB26" s="4"/>
      <c r="AC26" s="4"/>
      <c r="AD26" s="4"/>
      <c r="AE26" s="4"/>
      <c r="AF26" s="4"/>
      <c r="AG26" s="4"/>
    </row>
    <row r="27" spans="2:33" ht="27.75" customHeight="1" x14ac:dyDescent="0.25">
      <c r="B27" s="73" t="s">
        <v>213</v>
      </c>
      <c r="C27" s="82" t="s">
        <v>214</v>
      </c>
      <c r="D27" s="78">
        <v>15</v>
      </c>
      <c r="E27" s="78" t="s">
        <v>24</v>
      </c>
      <c r="F27" s="79" t="s">
        <v>4</v>
      </c>
      <c r="G27" s="78"/>
      <c r="H27" s="95"/>
      <c r="I27" s="97"/>
      <c r="J27" s="95"/>
      <c r="K27" s="95">
        <v>4</v>
      </c>
      <c r="L27" s="95">
        <v>3.5</v>
      </c>
      <c r="M27" s="95"/>
      <c r="N27" s="20"/>
      <c r="O27" s="34" t="s">
        <v>4</v>
      </c>
      <c r="Q27" s="146" t="s">
        <v>19</v>
      </c>
      <c r="R27" s="141"/>
      <c r="S27" s="138">
        <f>SUMIFS(D8:D65,O8:O65,"Företagsekonomi",N8:N65,"X")+SUMIFS(D8:D65,O8:O65,"Nationalekonomi",N8:N65,"X")+SUMIFS(D8:D65,O8:O65,"Bioekonomimanagement",N8:N65,"X")</f>
        <v>0</v>
      </c>
      <c r="T27" s="138">
        <v>30</v>
      </c>
      <c r="U27" s="139">
        <f>IF((T27-S27)&lt;0,0,SUM(T27-S27))</f>
        <v>30</v>
      </c>
      <c r="V27" s="4"/>
      <c r="W27" s="23"/>
      <c r="X27" s="23"/>
      <c r="Y27" s="4"/>
      <c r="Z27" s="347"/>
      <c r="AA27" s="347"/>
      <c r="AB27" s="4"/>
      <c r="AC27" s="4"/>
      <c r="AD27" s="4"/>
      <c r="AE27" s="4"/>
      <c r="AF27" s="4"/>
      <c r="AG27" s="4"/>
    </row>
    <row r="28" spans="2:33" ht="32.25" customHeight="1" thickBot="1" x14ac:dyDescent="0.3">
      <c r="B28" s="287" t="s">
        <v>227</v>
      </c>
      <c r="C28" s="82" t="s">
        <v>201</v>
      </c>
      <c r="D28" s="78">
        <v>15</v>
      </c>
      <c r="E28" s="78" t="s">
        <v>25</v>
      </c>
      <c r="F28" s="79" t="s">
        <v>4</v>
      </c>
      <c r="G28" s="78"/>
      <c r="H28" s="95"/>
      <c r="I28" s="78"/>
      <c r="J28" s="95"/>
      <c r="K28" s="95"/>
      <c r="L28" s="95"/>
      <c r="M28" s="95"/>
      <c r="N28" s="20"/>
      <c r="O28" s="34" t="s">
        <v>4</v>
      </c>
      <c r="Q28" s="149" t="s">
        <v>4</v>
      </c>
      <c r="R28" s="150"/>
      <c r="S28" s="151">
        <f>SUMIFS(D8:D65,O8:O65,"Företagsekonomi",N8:N65,"X")</f>
        <v>0</v>
      </c>
      <c r="T28" s="151">
        <v>15</v>
      </c>
      <c r="U28" s="191">
        <f>IF((T28-S28)&lt;0,0,SUM(T28-S28))</f>
        <v>15</v>
      </c>
      <c r="V28" s="4"/>
      <c r="W28" s="263">
        <f t="shared" si="3"/>
        <v>0</v>
      </c>
      <c r="X28" s="23"/>
      <c r="Y28" s="4"/>
      <c r="Z28" s="4"/>
      <c r="AA28" s="4"/>
      <c r="AB28" s="4"/>
      <c r="AC28" s="4"/>
      <c r="AD28" s="4"/>
      <c r="AE28" s="4"/>
      <c r="AF28" s="4"/>
      <c r="AG28" s="4"/>
    </row>
    <row r="29" spans="2:33" ht="27.75" customHeight="1" x14ac:dyDescent="0.35">
      <c r="B29" s="98"/>
      <c r="C29" s="99" t="s">
        <v>152</v>
      </c>
      <c r="D29" s="100"/>
      <c r="E29" s="100"/>
      <c r="F29" s="101"/>
      <c r="G29" s="100"/>
      <c r="H29" s="102"/>
      <c r="I29" s="102"/>
      <c r="J29" s="102"/>
      <c r="K29" s="102"/>
      <c r="L29" s="102"/>
      <c r="M29" s="102"/>
      <c r="N29" s="40"/>
      <c r="O29" s="41"/>
      <c r="Q29" s="376" t="s">
        <v>63</v>
      </c>
      <c r="R29" s="377"/>
      <c r="S29" s="377"/>
      <c r="T29" s="377"/>
      <c r="U29" s="380" t="s">
        <v>61</v>
      </c>
      <c r="V29" s="4"/>
      <c r="W29" s="23"/>
      <c r="X29" s="23"/>
      <c r="Y29" s="4"/>
      <c r="Z29" s="4"/>
      <c r="AA29" s="4"/>
      <c r="AB29" s="4"/>
      <c r="AC29" s="4"/>
      <c r="AD29" s="4"/>
      <c r="AE29" s="4"/>
      <c r="AF29" s="4"/>
      <c r="AG29" s="4"/>
    </row>
    <row r="30" spans="2:33" ht="27.75" customHeight="1" x14ac:dyDescent="0.3">
      <c r="B30" s="94" t="s">
        <v>197</v>
      </c>
      <c r="C30" s="82" t="s">
        <v>148</v>
      </c>
      <c r="D30" s="78">
        <v>15</v>
      </c>
      <c r="E30" s="78" t="s">
        <v>28</v>
      </c>
      <c r="F30" s="79" t="s">
        <v>11</v>
      </c>
      <c r="G30" s="78"/>
      <c r="H30" s="95">
        <v>15</v>
      </c>
      <c r="I30" s="95"/>
      <c r="J30" s="95"/>
      <c r="K30" s="95"/>
      <c r="L30" s="95"/>
      <c r="M30" s="95"/>
      <c r="N30" s="43"/>
      <c r="O30" s="34" t="s">
        <v>11</v>
      </c>
      <c r="Q30" s="192" t="s">
        <v>45</v>
      </c>
      <c r="R30" s="153"/>
      <c r="S30" s="153" t="s">
        <v>2</v>
      </c>
      <c r="T30" s="154" t="s">
        <v>21</v>
      </c>
      <c r="U30" s="381"/>
      <c r="V30" s="4"/>
      <c r="W30" s="23"/>
      <c r="X30" s="23"/>
      <c r="Y30" s="4"/>
      <c r="Z30" s="4"/>
      <c r="AA30" s="4"/>
      <c r="AB30" s="4"/>
      <c r="AC30" s="4"/>
      <c r="AD30" s="4"/>
      <c r="AE30" s="4"/>
      <c r="AF30" s="4"/>
      <c r="AG30" s="4"/>
    </row>
    <row r="31" spans="2:33" ht="27.75" customHeight="1" x14ac:dyDescent="0.25">
      <c r="B31" s="73" t="s">
        <v>198</v>
      </c>
      <c r="C31" s="82" t="s">
        <v>199</v>
      </c>
      <c r="D31" s="78">
        <v>7.5</v>
      </c>
      <c r="E31" s="78" t="s">
        <v>28</v>
      </c>
      <c r="F31" s="79" t="s">
        <v>12</v>
      </c>
      <c r="G31" s="78" t="s">
        <v>11</v>
      </c>
      <c r="H31" s="95">
        <v>1</v>
      </c>
      <c r="I31" s="95">
        <v>5.5</v>
      </c>
      <c r="J31" s="95">
        <v>1</v>
      </c>
      <c r="K31" s="95"/>
      <c r="L31" s="95"/>
      <c r="M31" s="95"/>
      <c r="N31" s="43"/>
      <c r="O31" s="34" t="s">
        <v>11</v>
      </c>
      <c r="Q31" s="155" t="s">
        <v>64</v>
      </c>
      <c r="R31" s="156"/>
      <c r="S31" s="189">
        <f>SUMIFS(D8:D65,N8:N65,"X")-(W20+W26+W28)</f>
        <v>0</v>
      </c>
      <c r="T31" s="189">
        <v>105</v>
      </c>
      <c r="U31" s="270">
        <f>IF((T31-S31)&gt;105,"105",SUM(T31-S31))</f>
        <v>105</v>
      </c>
      <c r="V31" s="4"/>
      <c r="W31" s="4"/>
      <c r="X31" s="4"/>
      <c r="Y31" s="4"/>
      <c r="Z31" s="4"/>
      <c r="AA31" s="4"/>
      <c r="AB31" s="4"/>
      <c r="AC31" s="4"/>
      <c r="AD31" s="4"/>
      <c r="AE31" s="4"/>
      <c r="AF31" s="4"/>
      <c r="AG31" s="4"/>
    </row>
    <row r="32" spans="2:33" ht="27.75" customHeight="1" x14ac:dyDescent="0.25">
      <c r="B32" s="73" t="s">
        <v>240</v>
      </c>
      <c r="C32" s="82" t="s">
        <v>241</v>
      </c>
      <c r="D32" s="78">
        <v>7.5</v>
      </c>
      <c r="E32" s="78" t="s">
        <v>28</v>
      </c>
      <c r="F32" s="79" t="s">
        <v>40</v>
      </c>
      <c r="G32" s="78"/>
      <c r="H32" s="95"/>
      <c r="I32" s="95"/>
      <c r="J32" s="95"/>
      <c r="K32" s="95"/>
      <c r="L32" s="95"/>
      <c r="M32" s="95"/>
      <c r="N32" s="43"/>
      <c r="O32" s="34" t="s">
        <v>40</v>
      </c>
      <c r="Q32" s="159" t="s">
        <v>42</v>
      </c>
      <c r="R32" s="160"/>
      <c r="S32" s="194">
        <f>SUMIFS(D8:D65,E8:E65,"G2E",N8:N65,"X")</f>
        <v>0</v>
      </c>
      <c r="T32" s="194">
        <v>15</v>
      </c>
      <c r="U32" s="190">
        <f t="shared" ref="U32:U33" si="4">IF((T32-S32)&lt;0,0,SUM(T32-S32))</f>
        <v>15</v>
      </c>
      <c r="V32" s="4"/>
      <c r="W32" s="4"/>
      <c r="X32" s="4"/>
      <c r="Y32" s="4"/>
      <c r="Z32" s="4"/>
      <c r="AA32" s="4"/>
      <c r="AB32" s="4"/>
      <c r="AC32" s="4"/>
      <c r="AD32" s="4"/>
      <c r="AE32" s="4"/>
      <c r="AF32" s="4"/>
      <c r="AG32" s="4"/>
    </row>
    <row r="33" spans="2:33" ht="27.75" customHeight="1" x14ac:dyDescent="0.25">
      <c r="B33" s="73" t="s">
        <v>215</v>
      </c>
      <c r="C33" s="82" t="s">
        <v>216</v>
      </c>
      <c r="D33" s="78">
        <v>15</v>
      </c>
      <c r="E33" s="78" t="s">
        <v>24</v>
      </c>
      <c r="F33" s="79" t="s">
        <v>11</v>
      </c>
      <c r="G33" s="78"/>
      <c r="H33" s="95">
        <v>7.5</v>
      </c>
      <c r="I33" s="96"/>
      <c r="J33" s="95">
        <v>7.5</v>
      </c>
      <c r="K33" s="95">
        <v>4</v>
      </c>
      <c r="L33" s="95">
        <v>3.5</v>
      </c>
      <c r="M33" s="95"/>
      <c r="N33" s="43"/>
      <c r="O33" s="34" t="s">
        <v>11</v>
      </c>
      <c r="Q33" s="155" t="s">
        <v>162</v>
      </c>
      <c r="R33" s="160"/>
      <c r="S33" s="194">
        <f>SUMIFS(D8:D65,E8:E65,"A1N",N8:N65,"X")+SUMIFS(D8:D65,E8:E65,"A1F",N8:N65,"X")+SUMIFS(D8:D65,E8:E65,"A2E",N8:N65,"X")</f>
        <v>0</v>
      </c>
      <c r="T33" s="194">
        <v>90</v>
      </c>
      <c r="U33" s="190">
        <f t="shared" si="4"/>
        <v>90</v>
      </c>
      <c r="V33" s="4"/>
      <c r="W33" s="4"/>
      <c r="X33" s="4"/>
      <c r="Y33" s="4"/>
      <c r="Z33" s="4"/>
      <c r="AA33" s="4"/>
      <c r="AB33" s="4"/>
      <c r="AC33" s="4"/>
      <c r="AD33" s="4"/>
      <c r="AE33" s="4"/>
      <c r="AF33" s="4"/>
      <c r="AG33" s="4"/>
    </row>
    <row r="34" spans="2:33" ht="27.75" customHeight="1" x14ac:dyDescent="0.25">
      <c r="B34" s="89" t="s">
        <v>200</v>
      </c>
      <c r="C34" s="103" t="s">
        <v>202</v>
      </c>
      <c r="D34" s="78">
        <v>15</v>
      </c>
      <c r="E34" s="78" t="s">
        <v>25</v>
      </c>
      <c r="F34" s="79" t="s">
        <v>11</v>
      </c>
      <c r="G34" s="78"/>
      <c r="H34" s="103"/>
      <c r="I34" s="103"/>
      <c r="J34" s="103"/>
      <c r="K34" s="95"/>
      <c r="L34" s="95"/>
      <c r="M34" s="103"/>
      <c r="N34" s="43"/>
      <c r="O34" s="34" t="s">
        <v>11</v>
      </c>
      <c r="Q34" s="159" t="s">
        <v>160</v>
      </c>
      <c r="R34" s="195"/>
      <c r="S34" s="160"/>
      <c r="T34" s="160"/>
      <c r="U34" s="196"/>
      <c r="V34" s="4"/>
      <c r="W34" s="4"/>
      <c r="X34" s="307" t="s">
        <v>226</v>
      </c>
      <c r="Y34" s="308"/>
      <c r="Z34" s="309"/>
      <c r="AA34" s="4"/>
      <c r="AB34" s="4"/>
      <c r="AC34" s="4"/>
      <c r="AD34" s="4"/>
      <c r="AE34" s="4"/>
      <c r="AF34" s="4"/>
      <c r="AG34" s="4"/>
    </row>
    <row r="35" spans="2:33" ht="26.45" customHeight="1" x14ac:dyDescent="0.25">
      <c r="B35" s="431" t="s">
        <v>257</v>
      </c>
      <c r="C35" s="432"/>
      <c r="D35" s="432"/>
      <c r="E35" s="432"/>
      <c r="F35" s="432"/>
      <c r="G35" s="432"/>
      <c r="H35" s="432"/>
      <c r="I35" s="432"/>
      <c r="J35" s="432"/>
      <c r="K35" s="432"/>
      <c r="L35" s="432"/>
      <c r="M35" s="432"/>
      <c r="N35" s="435" t="s">
        <v>192</v>
      </c>
      <c r="O35" s="421"/>
      <c r="Q35" s="165" t="s">
        <v>49</v>
      </c>
      <c r="R35" s="160"/>
      <c r="S35" s="197">
        <f>SUMIFS(D8:D65,O8:O65,"Biologi",E8:E65,"A1N",N8:N65,"X")+SUMIFS(D8:D65,O8:O65,"Biologi",E8:E65,"A1F",N8:N65,"x")+SUMIFS(D8:D65,O8:O65,"Biologi",E8:E65,"A2E",N8:N65,"X")</f>
        <v>0</v>
      </c>
      <c r="T35" s="197">
        <v>60</v>
      </c>
      <c r="U35" s="190">
        <f t="shared" ref="U35:U39" si="5">IF((T35-S35)&lt;0,0,SUM(T35-S35))</f>
        <v>60</v>
      </c>
      <c r="V35" s="4"/>
      <c r="W35" s="4"/>
      <c r="X35" s="310"/>
      <c r="Y35" s="311"/>
      <c r="Z35" s="312"/>
      <c r="AA35" s="4"/>
      <c r="AB35" s="4"/>
      <c r="AC35" s="4"/>
      <c r="AD35" s="4"/>
      <c r="AE35" s="4"/>
      <c r="AF35" s="4"/>
      <c r="AG35" s="4"/>
    </row>
    <row r="36" spans="2:33" ht="25.15" customHeight="1" x14ac:dyDescent="0.25">
      <c r="B36" s="433"/>
      <c r="C36" s="434"/>
      <c r="D36" s="434"/>
      <c r="E36" s="434"/>
      <c r="F36" s="434"/>
      <c r="G36" s="434"/>
      <c r="H36" s="434"/>
      <c r="I36" s="434"/>
      <c r="J36" s="434"/>
      <c r="K36" s="434"/>
      <c r="L36" s="434"/>
      <c r="M36" s="434"/>
      <c r="N36" s="436"/>
      <c r="O36" s="422"/>
      <c r="Q36" s="165" t="s">
        <v>11</v>
      </c>
      <c r="R36" s="160"/>
      <c r="S36" s="197">
        <f>SUMIFS(D8:D65,O8:O65,"Skogsbruksvetenskap",E8:E65,"A1N",N8:N65,"X")+SUMIFS(D8:D65,O8:O65,"Skogsbruksvetenskap",E8:E65,"A1F",N8:N65,"X")+SUMIFS(D8:D65,O8:O65,"Skogsbruksvetenskap",E8:E65,"A2E",N8:N65,"x")</f>
        <v>0</v>
      </c>
      <c r="T36" s="197">
        <v>60</v>
      </c>
      <c r="U36" s="190">
        <f t="shared" si="5"/>
        <v>60</v>
      </c>
      <c r="V36" s="4"/>
      <c r="W36" s="4"/>
      <c r="X36" s="310"/>
      <c r="Y36" s="311"/>
      <c r="Z36" s="312"/>
      <c r="AA36" s="4"/>
      <c r="AB36" s="4"/>
      <c r="AC36" s="4"/>
      <c r="AD36" s="4"/>
      <c r="AE36" s="4"/>
      <c r="AF36" s="4"/>
      <c r="AG36" s="4"/>
    </row>
    <row r="37" spans="2:33" ht="27.75" customHeight="1" x14ac:dyDescent="0.25">
      <c r="B37" s="19"/>
      <c r="C37" s="42"/>
      <c r="D37" s="42"/>
      <c r="E37" s="24"/>
      <c r="F37" s="25"/>
      <c r="G37" s="24"/>
      <c r="H37" s="42"/>
      <c r="I37" s="42"/>
      <c r="J37" s="42"/>
      <c r="K37" s="39"/>
      <c r="L37" s="39"/>
      <c r="M37" s="42"/>
      <c r="N37" s="54"/>
      <c r="O37" s="34"/>
      <c r="Q37" s="165" t="s">
        <v>4</v>
      </c>
      <c r="R37" s="160"/>
      <c r="S37" s="197">
        <f>SUMIFS(D8:D65,O8:O65,"Företagsekonomi",E8:E65,"A1N",N8:N65,"X")+SUMIFS(D8:D65,O8:O65,"Företagsekonomi",E8:E65,"A1F",N8:N65,"X")+SUMIFS(D8:D65,O8:O65,"Företagsekonomi",E8:E65,"A2E",N8:N65,"X")</f>
        <v>0</v>
      </c>
      <c r="T37" s="197">
        <v>60</v>
      </c>
      <c r="U37" s="190">
        <f t="shared" si="5"/>
        <v>60</v>
      </c>
      <c r="V37" s="4"/>
      <c r="W37" s="4"/>
      <c r="X37" s="310"/>
      <c r="Y37" s="311"/>
      <c r="Z37" s="312"/>
      <c r="AA37" s="4"/>
      <c r="AB37" s="4"/>
      <c r="AC37" s="4"/>
      <c r="AD37" s="4"/>
      <c r="AE37" s="4"/>
      <c r="AF37" s="4"/>
      <c r="AG37" s="4"/>
    </row>
    <row r="38" spans="2:33" ht="27.75" customHeight="1" x14ac:dyDescent="0.25">
      <c r="B38" s="19"/>
      <c r="C38" s="42"/>
      <c r="D38" s="42"/>
      <c r="E38" s="24"/>
      <c r="F38" s="25"/>
      <c r="G38" s="24"/>
      <c r="H38" s="42"/>
      <c r="I38" s="42"/>
      <c r="J38" s="42"/>
      <c r="K38" s="39"/>
      <c r="L38" s="39"/>
      <c r="M38" s="42"/>
      <c r="N38" s="54"/>
      <c r="O38" s="34"/>
      <c r="Q38" s="165" t="s">
        <v>41</v>
      </c>
      <c r="R38" s="160"/>
      <c r="S38" s="197">
        <f>SUMIFS(D8:D65,O8:O65,"Bioekonomimanagement",E8:E65,"A1N",N8:N65,"X")+SUMIFS(D8:D65,O8:O65,"Bioekonomimanagement",E8:E65,"A1F",N8:N65,"X")+SUMIFS(D8:D65,O8:O65,"Bioekonomimanagement",E8:E65,"A2E",N8:N65,"X")</f>
        <v>0</v>
      </c>
      <c r="T38" s="197">
        <v>60</v>
      </c>
      <c r="U38" s="190">
        <f t="shared" si="5"/>
        <v>60</v>
      </c>
      <c r="V38" s="4"/>
      <c r="W38" s="4"/>
      <c r="X38" s="310"/>
      <c r="Y38" s="311"/>
      <c r="Z38" s="312"/>
      <c r="AA38" s="4"/>
      <c r="AB38" s="4"/>
      <c r="AC38" s="4"/>
      <c r="AD38" s="4"/>
      <c r="AE38" s="4"/>
      <c r="AF38" s="4"/>
      <c r="AG38" s="4"/>
    </row>
    <row r="39" spans="2:33" ht="27.75" customHeight="1" thickBot="1" x14ac:dyDescent="0.3">
      <c r="B39" s="19"/>
      <c r="C39" s="42"/>
      <c r="D39" s="24"/>
      <c r="E39" s="24"/>
      <c r="F39" s="25"/>
      <c r="G39" s="24"/>
      <c r="H39" s="39"/>
      <c r="I39" s="39"/>
      <c r="J39" s="39"/>
      <c r="K39" s="39"/>
      <c r="L39" s="39"/>
      <c r="M39" s="39"/>
      <c r="N39" s="24"/>
      <c r="O39" s="34"/>
      <c r="Q39" s="198" t="s">
        <v>20</v>
      </c>
      <c r="R39" s="167"/>
      <c r="S39" s="199">
        <f>SUMIFS(D8:D65,E8:E65,"A2E",N8:N65,"X")</f>
        <v>0</v>
      </c>
      <c r="T39" s="199">
        <v>30</v>
      </c>
      <c r="U39" s="200">
        <f t="shared" si="5"/>
        <v>30</v>
      </c>
      <c r="V39" s="4"/>
      <c r="W39" s="4"/>
      <c r="X39" s="310"/>
      <c r="Y39" s="311"/>
      <c r="Z39" s="312"/>
      <c r="AA39" s="4"/>
      <c r="AB39" s="4"/>
      <c r="AC39" s="4"/>
      <c r="AD39" s="4"/>
      <c r="AE39" s="4"/>
      <c r="AF39" s="4"/>
      <c r="AG39" s="4"/>
    </row>
    <row r="40" spans="2:33" ht="27.75" customHeight="1" thickTop="1" thickBot="1" x14ac:dyDescent="0.35">
      <c r="B40" s="35"/>
      <c r="C40" s="209"/>
      <c r="D40" s="252"/>
      <c r="E40" s="252"/>
      <c r="F40" s="253"/>
      <c r="G40" s="252"/>
      <c r="H40" s="254"/>
      <c r="I40" s="254"/>
      <c r="J40" s="254"/>
      <c r="K40" s="254"/>
      <c r="L40" s="254"/>
      <c r="M40" s="254"/>
      <c r="N40" s="252"/>
      <c r="O40" s="29"/>
      <c r="Q40" s="171" t="s">
        <v>153</v>
      </c>
      <c r="R40" s="172"/>
      <c r="S40" s="173">
        <f>SUMIFS(D7:D65,N7:N65,"X")</f>
        <v>0</v>
      </c>
      <c r="T40" s="173">
        <v>300</v>
      </c>
      <c r="U40" s="174">
        <f>IF((T40-S40)&lt;0,0,SUM(T40-S40))</f>
        <v>300</v>
      </c>
      <c r="V40" s="4"/>
      <c r="W40" s="4"/>
      <c r="X40" s="313"/>
      <c r="Y40" s="314"/>
      <c r="Z40" s="315"/>
      <c r="AA40" s="4"/>
      <c r="AB40" s="4"/>
      <c r="AC40" s="4"/>
      <c r="AD40" s="4"/>
      <c r="AE40" s="4"/>
      <c r="AF40" s="4"/>
      <c r="AG40" s="4"/>
    </row>
    <row r="41" spans="2:33" ht="33" customHeight="1" x14ac:dyDescent="0.3">
      <c r="B41" s="35"/>
      <c r="C41" s="209"/>
      <c r="D41" s="252"/>
      <c r="E41" s="252"/>
      <c r="F41" s="253"/>
      <c r="G41" s="252"/>
      <c r="H41" s="254"/>
      <c r="I41" s="254"/>
      <c r="J41" s="254"/>
      <c r="K41" s="254"/>
      <c r="L41" s="254"/>
      <c r="M41" s="254"/>
      <c r="N41" s="252"/>
      <c r="O41" s="29"/>
      <c r="Q41" s="259"/>
      <c r="R41" s="259"/>
      <c r="S41" s="260"/>
      <c r="T41" s="260"/>
      <c r="U41" s="261"/>
      <c r="V41" s="4"/>
      <c r="W41" s="4"/>
      <c r="X41" s="262"/>
      <c r="Y41" s="262"/>
      <c r="Z41" s="262"/>
      <c r="AA41" s="4"/>
      <c r="AB41" s="4"/>
      <c r="AC41" s="4"/>
      <c r="AD41" s="4"/>
      <c r="AE41" s="4"/>
      <c r="AF41" s="4"/>
      <c r="AG41" s="4"/>
    </row>
    <row r="42" spans="2:33" ht="27.75" customHeight="1" x14ac:dyDescent="0.25">
      <c r="B42" s="35"/>
      <c r="C42" s="209"/>
      <c r="D42" s="252"/>
      <c r="E42" s="252"/>
      <c r="F42" s="253"/>
      <c r="G42" s="252"/>
      <c r="H42" s="254"/>
      <c r="I42" s="254"/>
      <c r="J42" s="254"/>
      <c r="K42" s="254"/>
      <c r="L42" s="254"/>
      <c r="M42" s="254"/>
      <c r="N42" s="252"/>
      <c r="O42" s="29"/>
      <c r="Q42" s="4"/>
      <c r="R42" s="4"/>
      <c r="S42" s="4"/>
      <c r="T42" s="4"/>
      <c r="U42" s="4"/>
      <c r="V42" s="4"/>
      <c r="W42" s="4"/>
      <c r="X42" s="262"/>
      <c r="Y42" s="262"/>
      <c r="Z42" s="262"/>
      <c r="AA42" s="4"/>
      <c r="AB42" s="4"/>
      <c r="AC42" s="4"/>
      <c r="AD42" s="4"/>
      <c r="AE42" s="4"/>
      <c r="AF42" s="4"/>
      <c r="AG42" s="4"/>
    </row>
    <row r="43" spans="2:33" ht="36" customHeight="1" thickBot="1" x14ac:dyDescent="0.3">
      <c r="B43" s="271"/>
      <c r="C43" s="283" t="s">
        <v>210</v>
      </c>
      <c r="D43" s="272">
        <v>7.5</v>
      </c>
      <c r="E43" s="273" t="s">
        <v>27</v>
      </c>
      <c r="F43" s="274" t="s">
        <v>39</v>
      </c>
      <c r="G43" s="273"/>
      <c r="H43" s="272"/>
      <c r="I43" s="272"/>
      <c r="J43" s="272"/>
      <c r="K43" s="289"/>
      <c r="L43" s="289"/>
      <c r="M43" s="272"/>
      <c r="N43" s="281"/>
      <c r="O43" s="293" t="s">
        <v>39</v>
      </c>
      <c r="Q43" s="4"/>
      <c r="R43" s="4"/>
      <c r="S43" s="4"/>
      <c r="T43" s="4"/>
      <c r="U43" s="4"/>
      <c r="V43" s="4"/>
      <c r="W43" s="4"/>
      <c r="X43" s="4"/>
      <c r="Y43" s="4"/>
      <c r="Z43" s="4"/>
      <c r="AA43" s="4"/>
      <c r="AB43" s="4"/>
      <c r="AC43" s="4"/>
      <c r="AD43" s="4"/>
      <c r="AE43" s="4"/>
      <c r="AF43" s="4"/>
      <c r="AG43" s="4"/>
    </row>
    <row r="44" spans="2:33" ht="34.5" customHeight="1" x14ac:dyDescent="0.25">
      <c r="B44" s="441" t="s">
        <v>258</v>
      </c>
      <c r="C44" s="442"/>
      <c r="D44" s="442"/>
      <c r="E44" s="442"/>
      <c r="F44" s="442"/>
      <c r="G44" s="442"/>
      <c r="H44" s="442"/>
      <c r="I44" s="442"/>
      <c r="J44" s="442"/>
      <c r="K44" s="442"/>
      <c r="L44" s="442"/>
      <c r="M44" s="442"/>
      <c r="N44" s="292"/>
      <c r="O44" s="255"/>
      <c r="Q44" s="444" t="s">
        <v>203</v>
      </c>
      <c r="R44" s="445"/>
      <c r="S44" s="445"/>
      <c r="T44" s="445"/>
      <c r="U44" s="446"/>
      <c r="V44" s="4"/>
      <c r="W44" s="4"/>
      <c r="X44" s="4"/>
      <c r="Y44" s="4"/>
      <c r="Z44" s="4"/>
      <c r="AA44" s="4"/>
      <c r="AB44" s="4"/>
      <c r="AC44" s="4"/>
      <c r="AD44" s="4"/>
      <c r="AE44" s="4"/>
      <c r="AF44" s="4"/>
      <c r="AG44" s="4"/>
    </row>
    <row r="45" spans="2:33" ht="24.6" customHeight="1" x14ac:dyDescent="0.25">
      <c r="B45" s="184"/>
      <c r="C45" s="258"/>
      <c r="D45" s="258"/>
      <c r="E45" s="258"/>
      <c r="F45" s="336" t="s">
        <v>43</v>
      </c>
      <c r="G45" s="335" t="s">
        <v>44</v>
      </c>
      <c r="H45" s="337" t="s">
        <v>60</v>
      </c>
      <c r="I45" s="338"/>
      <c r="J45" s="339"/>
      <c r="K45" s="437" t="s">
        <v>259</v>
      </c>
      <c r="L45" s="438"/>
      <c r="M45" s="330" t="s">
        <v>59</v>
      </c>
      <c r="N45" s="369" t="s">
        <v>187</v>
      </c>
      <c r="O45" s="328" t="s">
        <v>23</v>
      </c>
      <c r="Q45" s="447"/>
      <c r="R45" s="448"/>
      <c r="S45" s="448"/>
      <c r="T45" s="448"/>
      <c r="U45" s="449"/>
      <c r="V45" s="4"/>
      <c r="W45" s="4"/>
      <c r="X45" s="4"/>
      <c r="Y45" s="4"/>
      <c r="Z45" s="4"/>
      <c r="AA45" s="4"/>
      <c r="AB45" s="4"/>
      <c r="AC45" s="4"/>
      <c r="AD45" s="4"/>
      <c r="AE45" s="4"/>
      <c r="AF45" s="4"/>
      <c r="AG45" s="4"/>
    </row>
    <row r="46" spans="2:33" ht="30.6" customHeight="1" x14ac:dyDescent="0.25">
      <c r="B46" s="282" t="s">
        <v>51</v>
      </c>
      <c r="C46" s="11" t="s">
        <v>46</v>
      </c>
      <c r="D46" s="57" t="s">
        <v>9</v>
      </c>
      <c r="E46" s="11" t="s">
        <v>22</v>
      </c>
      <c r="F46" s="333"/>
      <c r="G46" s="334"/>
      <c r="H46" s="58" t="s">
        <v>57</v>
      </c>
      <c r="I46" s="59" t="s">
        <v>13</v>
      </c>
      <c r="J46" s="58" t="s">
        <v>193</v>
      </c>
      <c r="K46" s="439"/>
      <c r="L46" s="440"/>
      <c r="M46" s="331"/>
      <c r="N46" s="331"/>
      <c r="O46" s="329"/>
      <c r="Q46" s="417" t="s">
        <v>204</v>
      </c>
      <c r="R46" s="418"/>
      <c r="S46" s="418"/>
      <c r="T46" s="419" t="s">
        <v>205</v>
      </c>
      <c r="U46" s="420"/>
      <c r="V46" s="4"/>
      <c r="W46" s="4"/>
      <c r="X46" s="4"/>
      <c r="Y46" s="4"/>
      <c r="Z46" s="4"/>
      <c r="AA46" s="4"/>
      <c r="AB46" s="4"/>
      <c r="AC46" s="4"/>
      <c r="AD46" s="4"/>
      <c r="AE46" s="4"/>
      <c r="AF46" s="4"/>
      <c r="AG46" s="4"/>
    </row>
    <row r="47" spans="2:33" ht="33" customHeight="1" x14ac:dyDescent="0.25">
      <c r="B47" s="38"/>
      <c r="C47" s="28"/>
      <c r="D47" s="61"/>
      <c r="E47" s="62"/>
      <c r="F47" s="42"/>
      <c r="G47" s="42"/>
      <c r="H47" s="54"/>
      <c r="I47" s="54"/>
      <c r="J47" s="54"/>
      <c r="K47" s="305"/>
      <c r="L47" s="305"/>
      <c r="M47" s="54"/>
      <c r="N47" s="63"/>
      <c r="O47" s="29"/>
      <c r="Q47" s="417"/>
      <c r="R47" s="418"/>
      <c r="S47" s="418"/>
      <c r="T47" s="294" t="s">
        <v>4</v>
      </c>
      <c r="U47" s="295" t="s">
        <v>11</v>
      </c>
      <c r="V47" s="4"/>
      <c r="W47" s="4"/>
      <c r="X47" s="4"/>
      <c r="Y47" s="4"/>
      <c r="Z47" s="4"/>
      <c r="AA47" s="4"/>
      <c r="AB47" s="4"/>
      <c r="AC47" s="4"/>
      <c r="AD47" s="4"/>
      <c r="AE47" s="4"/>
      <c r="AF47" s="4"/>
      <c r="AG47" s="4"/>
    </row>
    <row r="48" spans="2:33" ht="24" customHeight="1" x14ac:dyDescent="0.25">
      <c r="B48" s="19"/>
      <c r="C48" s="28"/>
      <c r="D48" s="61"/>
      <c r="E48" s="62"/>
      <c r="F48" s="42"/>
      <c r="G48" s="42"/>
      <c r="H48" s="54"/>
      <c r="I48" s="54"/>
      <c r="J48" s="54"/>
      <c r="K48" s="305"/>
      <c r="L48" s="305"/>
      <c r="M48" s="54"/>
      <c r="N48" s="63"/>
      <c r="O48" s="29"/>
      <c r="Q48" s="412" t="s">
        <v>212</v>
      </c>
      <c r="R48" s="413"/>
      <c r="S48" s="413"/>
      <c r="T48" s="398" t="str">
        <f>IF(AND(V15=0,S26&gt;14.9,S19&gt;59.9),"JA!","Nej")</f>
        <v>Nej</v>
      </c>
      <c r="U48" s="400" t="str">
        <f>IF(AND(V8=0,S26&gt;14.9),"JA!","Nej")</f>
        <v>Nej</v>
      </c>
      <c r="V48" s="4"/>
      <c r="W48" s="4"/>
      <c r="X48" s="4"/>
      <c r="Y48" s="4"/>
      <c r="Z48" s="4"/>
      <c r="AA48" s="4"/>
      <c r="AB48" s="4"/>
      <c r="AC48" s="4"/>
      <c r="AD48" s="4"/>
      <c r="AE48" s="4"/>
      <c r="AF48" s="4"/>
      <c r="AG48" s="4"/>
    </row>
    <row r="49" spans="2:33" ht="24" customHeight="1" x14ac:dyDescent="0.25">
      <c r="B49" s="19"/>
      <c r="C49" s="28"/>
      <c r="D49" s="61"/>
      <c r="E49" s="62"/>
      <c r="F49" s="42"/>
      <c r="G49" s="42"/>
      <c r="H49" s="54"/>
      <c r="I49" s="54"/>
      <c r="J49" s="54"/>
      <c r="K49" s="305"/>
      <c r="L49" s="305"/>
      <c r="M49" s="54"/>
      <c r="N49" s="63"/>
      <c r="O49" s="29"/>
      <c r="Q49" s="412"/>
      <c r="R49" s="413"/>
      <c r="S49" s="413"/>
      <c r="T49" s="416"/>
      <c r="U49" s="402"/>
      <c r="V49" s="4"/>
      <c r="W49" s="4"/>
      <c r="X49" s="4"/>
      <c r="Y49" s="4"/>
      <c r="Z49" s="4"/>
      <c r="AA49" s="4"/>
      <c r="AB49" s="4"/>
      <c r="AC49" s="4"/>
      <c r="AD49" s="4"/>
      <c r="AE49" s="4"/>
      <c r="AF49" s="4"/>
      <c r="AG49" s="4"/>
    </row>
    <row r="50" spans="2:33" ht="24" customHeight="1" x14ac:dyDescent="0.25">
      <c r="B50" s="19"/>
      <c r="C50" s="28"/>
      <c r="D50" s="61"/>
      <c r="E50" s="62"/>
      <c r="F50" s="42"/>
      <c r="G50" s="42"/>
      <c r="H50" s="54"/>
      <c r="I50" s="54"/>
      <c r="J50" s="54"/>
      <c r="K50" s="305"/>
      <c r="L50" s="305"/>
      <c r="M50" s="54"/>
      <c r="N50" s="63"/>
      <c r="O50" s="29"/>
      <c r="Q50" s="412" t="s">
        <v>206</v>
      </c>
      <c r="R50" s="413"/>
      <c r="S50" s="413"/>
      <c r="T50" s="398" t="str">
        <f>IF(AND(V15=0,S26&gt;14.9,S19&gt;59.9),"JA!","Nej")</f>
        <v>Nej</v>
      </c>
      <c r="U50" s="400" t="str">
        <f>IF(AND(V8=0,S26&gt;14.9),"JA!","Nej")</f>
        <v>Nej</v>
      </c>
      <c r="V50" s="4"/>
      <c r="W50" s="4"/>
      <c r="X50" s="4"/>
      <c r="Y50" s="4"/>
      <c r="Z50" s="4"/>
      <c r="AA50" s="4"/>
      <c r="AB50" s="4"/>
      <c r="AC50" s="4"/>
      <c r="AD50" s="4"/>
      <c r="AE50" s="4"/>
      <c r="AF50" s="4"/>
      <c r="AG50" s="4"/>
    </row>
    <row r="51" spans="2:33" ht="24" customHeight="1" x14ac:dyDescent="0.25">
      <c r="B51" s="19"/>
      <c r="C51" s="28"/>
      <c r="D51" s="61"/>
      <c r="E51" s="62"/>
      <c r="F51" s="42"/>
      <c r="G51" s="42"/>
      <c r="H51" s="54"/>
      <c r="I51" s="54"/>
      <c r="J51" s="54"/>
      <c r="K51" s="305"/>
      <c r="L51" s="305"/>
      <c r="M51" s="54"/>
      <c r="N51" s="63"/>
      <c r="O51" s="29"/>
      <c r="Q51" s="412"/>
      <c r="R51" s="413"/>
      <c r="S51" s="413"/>
      <c r="T51" s="416"/>
      <c r="U51" s="402"/>
      <c r="V51" s="4"/>
      <c r="W51" s="4"/>
      <c r="X51" s="4"/>
      <c r="Y51" s="4"/>
      <c r="Z51" s="4"/>
      <c r="AA51" s="4"/>
      <c r="AB51" s="4"/>
      <c r="AC51" s="4"/>
      <c r="AD51" s="4"/>
      <c r="AE51" s="4"/>
      <c r="AF51" s="4"/>
      <c r="AG51" s="4"/>
    </row>
    <row r="52" spans="2:33" ht="24" customHeight="1" x14ac:dyDescent="0.25">
      <c r="B52" s="19"/>
      <c r="C52" s="28"/>
      <c r="D52" s="61"/>
      <c r="E52" s="62"/>
      <c r="F52" s="42"/>
      <c r="G52" s="42"/>
      <c r="H52" s="54"/>
      <c r="I52" s="54"/>
      <c r="J52" s="54"/>
      <c r="K52" s="305"/>
      <c r="L52" s="305"/>
      <c r="M52" s="54"/>
      <c r="N52" s="63"/>
      <c r="O52" s="29"/>
      <c r="Q52" s="412" t="s">
        <v>207</v>
      </c>
      <c r="R52" s="413"/>
      <c r="S52" s="413"/>
      <c r="T52" s="398" t="str">
        <f>IF(AND(V15=0,S19&gt;59.9),"JA!","Nej")</f>
        <v>Nej</v>
      </c>
      <c r="U52" s="400" t="str">
        <f>IF(V8=0,"JA!","Nej")</f>
        <v>Nej</v>
      </c>
      <c r="V52" s="4"/>
      <c r="W52" s="4"/>
      <c r="X52" s="4"/>
      <c r="Y52" s="4"/>
      <c r="Z52" s="4"/>
      <c r="AA52" s="4"/>
      <c r="AB52" s="4"/>
      <c r="AC52" s="4"/>
      <c r="AD52" s="4"/>
      <c r="AE52" s="4"/>
      <c r="AF52" s="4"/>
      <c r="AG52" s="4"/>
    </row>
    <row r="53" spans="2:33" ht="24" customHeight="1" x14ac:dyDescent="0.25">
      <c r="B53" s="19"/>
      <c r="C53" s="28"/>
      <c r="D53" s="61"/>
      <c r="E53" s="62"/>
      <c r="F53" s="42"/>
      <c r="G53" s="42"/>
      <c r="H53" s="54"/>
      <c r="I53" s="54"/>
      <c r="J53" s="54"/>
      <c r="K53" s="305"/>
      <c r="L53" s="305"/>
      <c r="M53" s="54"/>
      <c r="N53" s="63"/>
      <c r="O53" s="29"/>
      <c r="Q53" s="412"/>
      <c r="R53" s="413"/>
      <c r="S53" s="413"/>
      <c r="T53" s="416"/>
      <c r="U53" s="402"/>
      <c r="V53" s="4"/>
      <c r="W53" s="4"/>
      <c r="X53" s="4"/>
      <c r="Y53" s="4"/>
      <c r="Z53" s="4"/>
      <c r="AA53" s="4"/>
      <c r="AB53" s="4"/>
      <c r="AC53" s="4"/>
      <c r="AD53" s="4"/>
      <c r="AE53" s="4"/>
      <c r="AF53" s="4"/>
      <c r="AG53" s="4"/>
    </row>
    <row r="54" spans="2:33" ht="24" customHeight="1" x14ac:dyDescent="0.25">
      <c r="B54" s="19"/>
      <c r="C54" s="28"/>
      <c r="D54" s="61"/>
      <c r="E54" s="62"/>
      <c r="F54" s="42"/>
      <c r="G54" s="42"/>
      <c r="H54" s="54"/>
      <c r="I54" s="54"/>
      <c r="J54" s="54"/>
      <c r="K54" s="305"/>
      <c r="L54" s="305"/>
      <c r="M54" s="54"/>
      <c r="N54" s="63"/>
      <c r="O54" s="29"/>
      <c r="Q54" s="403" t="s">
        <v>217</v>
      </c>
      <c r="R54" s="404"/>
      <c r="S54" s="405"/>
      <c r="T54" s="398" t="str">
        <f>IF(AND(V15=0,S28&gt;14.9),"JA!","Nej")</f>
        <v>Nej</v>
      </c>
      <c r="U54" s="400" t="str">
        <f>IF(AND(V8=0,S27&gt;29.9,S28&gt;89.9),"JA!","Nej")</f>
        <v>Nej</v>
      </c>
      <c r="V54" s="4"/>
      <c r="W54" s="4"/>
      <c r="X54" s="4"/>
      <c r="Y54" s="4"/>
      <c r="Z54" s="4"/>
      <c r="AA54" s="4"/>
      <c r="AB54" s="4"/>
      <c r="AC54" s="4"/>
      <c r="AD54" s="4"/>
      <c r="AE54" s="4"/>
      <c r="AF54" s="4"/>
      <c r="AG54" s="4"/>
    </row>
    <row r="55" spans="2:33" ht="24" customHeight="1" x14ac:dyDescent="0.25">
      <c r="B55" s="19"/>
      <c r="C55" s="28"/>
      <c r="D55" s="61"/>
      <c r="E55" s="62"/>
      <c r="F55" s="42"/>
      <c r="G55" s="42"/>
      <c r="H55" s="54"/>
      <c r="I55" s="54"/>
      <c r="J55" s="54"/>
      <c r="K55" s="305"/>
      <c r="L55" s="305"/>
      <c r="M55" s="54"/>
      <c r="N55" s="63"/>
      <c r="O55" s="29"/>
      <c r="Q55" s="406"/>
      <c r="R55" s="407"/>
      <c r="S55" s="408"/>
      <c r="T55" s="409"/>
      <c r="U55" s="402"/>
      <c r="V55" s="4"/>
      <c r="W55" s="4"/>
      <c r="X55" s="4"/>
      <c r="Y55" s="4"/>
      <c r="Z55" s="4"/>
      <c r="AA55" s="4"/>
      <c r="AB55" s="4"/>
      <c r="AC55" s="4"/>
      <c r="AD55" s="4"/>
      <c r="AE55" s="4"/>
      <c r="AF55" s="4"/>
      <c r="AG55" s="4"/>
    </row>
    <row r="56" spans="2:33" ht="24" customHeight="1" x14ac:dyDescent="0.25">
      <c r="B56" s="19"/>
      <c r="C56" s="28"/>
      <c r="D56" s="61"/>
      <c r="E56" s="62"/>
      <c r="F56" s="42"/>
      <c r="G56" s="42"/>
      <c r="H56" s="54"/>
      <c r="I56" s="54"/>
      <c r="J56" s="54"/>
      <c r="K56" s="305"/>
      <c r="L56" s="305"/>
      <c r="M56" s="54"/>
      <c r="N56" s="63"/>
      <c r="O56" s="29"/>
      <c r="Q56" s="403" t="s">
        <v>208</v>
      </c>
      <c r="R56" s="404"/>
      <c r="S56" s="405"/>
      <c r="T56" s="410" t="str">
        <f>IF(AND(V15=0,S19&gt;59.9),"JA!","Nej")</f>
        <v>Nej</v>
      </c>
      <c r="U56" s="400" t="str">
        <f>IF(AND(V8=0,S27&gt;29.9,S28&gt;14.9),"JA!","Nej")</f>
        <v>Nej</v>
      </c>
      <c r="V56" s="4"/>
      <c r="W56" s="4"/>
      <c r="X56" s="4"/>
      <c r="Y56" s="4"/>
      <c r="Z56" s="4"/>
      <c r="AA56" s="4"/>
      <c r="AB56" s="4"/>
      <c r="AC56" s="4"/>
      <c r="AD56" s="4"/>
      <c r="AE56" s="4"/>
      <c r="AF56" s="4"/>
      <c r="AG56" s="4"/>
    </row>
    <row r="57" spans="2:33" ht="24" customHeight="1" x14ac:dyDescent="0.25">
      <c r="B57" s="19"/>
      <c r="C57" s="28"/>
      <c r="D57" s="61"/>
      <c r="E57" s="62"/>
      <c r="F57" s="42"/>
      <c r="G57" s="42"/>
      <c r="H57" s="54"/>
      <c r="I57" s="54"/>
      <c r="J57" s="54"/>
      <c r="K57" s="305"/>
      <c r="L57" s="305"/>
      <c r="M57" s="54"/>
      <c r="N57" s="63"/>
      <c r="O57" s="29"/>
      <c r="Q57" s="406"/>
      <c r="R57" s="407"/>
      <c r="S57" s="408"/>
      <c r="T57" s="411"/>
      <c r="U57" s="402"/>
      <c r="V57" s="64"/>
      <c r="W57" s="4"/>
      <c r="X57" s="4"/>
      <c r="Y57" s="4"/>
      <c r="Z57" s="4"/>
      <c r="AA57" s="4"/>
      <c r="AB57" s="4"/>
      <c r="AC57" s="4"/>
      <c r="AD57" s="4"/>
      <c r="AE57" s="4"/>
      <c r="AF57" s="4"/>
      <c r="AG57" s="4"/>
    </row>
    <row r="58" spans="2:33" ht="24" customHeight="1" x14ac:dyDescent="0.25">
      <c r="B58" s="19"/>
      <c r="C58" s="28"/>
      <c r="D58" s="61"/>
      <c r="E58" s="62"/>
      <c r="F58" s="42"/>
      <c r="G58" s="42"/>
      <c r="H58" s="54"/>
      <c r="I58" s="54"/>
      <c r="J58" s="54"/>
      <c r="K58" s="305"/>
      <c r="L58" s="305"/>
      <c r="M58" s="54"/>
      <c r="N58" s="63"/>
      <c r="O58" s="29"/>
      <c r="Q58" s="412" t="s">
        <v>209</v>
      </c>
      <c r="R58" s="413"/>
      <c r="S58" s="413"/>
      <c r="T58" s="398" t="str">
        <f>IF(AND(V15=0,SUM(SUMIFS(K8:K43,N8:N43,"x"))+SUM(SUMIFS(L8:L43,N8:N43,"X"))&gt;14.9,S19&gt;59.9,N43="x"),"JA!","Nej")</f>
        <v>Nej</v>
      </c>
      <c r="U58" s="400" t="str">
        <f>IF(AND(V8=0,S19&gt;59.9,N43="x",SUM(SUMIFS(K8:K43,N8:N43,"x"))+SUM(SUMIFS(L8:L43,N8:N43,"x"))&gt;14.9),"JA!","Nej")</f>
        <v>Nej</v>
      </c>
      <c r="V58" s="64"/>
      <c r="W58" s="4"/>
      <c r="X58" s="4"/>
      <c r="Y58" s="4"/>
      <c r="Z58" s="4"/>
      <c r="AA58" s="4"/>
      <c r="AB58" s="4"/>
      <c r="AC58" s="4"/>
      <c r="AD58" s="4"/>
      <c r="AE58" s="4"/>
      <c r="AF58" s="4"/>
      <c r="AG58" s="4"/>
    </row>
    <row r="59" spans="2:33" ht="24" customHeight="1" thickBot="1" x14ac:dyDescent="0.3">
      <c r="B59" s="19"/>
      <c r="C59" s="28"/>
      <c r="D59" s="61"/>
      <c r="E59" s="62"/>
      <c r="F59" s="42"/>
      <c r="G59" s="42"/>
      <c r="H59" s="54"/>
      <c r="I59" s="54"/>
      <c r="J59" s="54"/>
      <c r="K59" s="305"/>
      <c r="L59" s="305"/>
      <c r="M59" s="54"/>
      <c r="N59" s="63"/>
      <c r="O59" s="29"/>
      <c r="Q59" s="414"/>
      <c r="R59" s="415"/>
      <c r="S59" s="415"/>
      <c r="T59" s="399"/>
      <c r="U59" s="401"/>
      <c r="V59" s="64"/>
      <c r="W59" s="4"/>
      <c r="X59" s="4"/>
      <c r="Y59" s="4"/>
      <c r="Z59" s="4"/>
      <c r="AA59" s="4"/>
      <c r="AB59" s="4"/>
      <c r="AC59" s="4"/>
      <c r="AD59" s="4"/>
      <c r="AE59" s="4"/>
      <c r="AF59" s="4"/>
      <c r="AG59" s="4"/>
    </row>
    <row r="60" spans="2:33" ht="24" customHeight="1" x14ac:dyDescent="0.25">
      <c r="B60" s="19"/>
      <c r="C60" s="28"/>
      <c r="D60" s="61"/>
      <c r="E60" s="62"/>
      <c r="F60" s="42"/>
      <c r="G60" s="42"/>
      <c r="H60" s="54"/>
      <c r="I60" s="54"/>
      <c r="J60" s="54"/>
      <c r="K60" s="305"/>
      <c r="L60" s="305"/>
      <c r="M60" s="54"/>
      <c r="N60" s="63"/>
      <c r="O60" s="29"/>
      <c r="Q60" s="4"/>
      <c r="R60" s="4"/>
      <c r="S60" s="4"/>
      <c r="T60" s="4"/>
      <c r="U60" s="4"/>
      <c r="V60" s="64"/>
      <c r="W60" s="4"/>
      <c r="X60" s="4"/>
      <c r="Y60" s="4"/>
      <c r="Z60" s="4"/>
      <c r="AA60" s="4"/>
      <c r="AB60" s="4"/>
      <c r="AC60" s="4"/>
      <c r="AD60" s="4"/>
      <c r="AE60" s="4"/>
      <c r="AF60" s="4"/>
      <c r="AG60" s="4"/>
    </row>
    <row r="61" spans="2:33" ht="24" customHeight="1" thickBot="1" x14ac:dyDescent="0.3">
      <c r="B61" s="67"/>
      <c r="C61" s="68"/>
      <c r="D61" s="69"/>
      <c r="E61" s="69"/>
      <c r="F61" s="70"/>
      <c r="G61" s="69"/>
      <c r="H61" s="71"/>
      <c r="I61" s="71"/>
      <c r="J61" s="71"/>
      <c r="K61" s="306"/>
      <c r="L61" s="306"/>
      <c r="M61" s="71"/>
      <c r="N61" s="187"/>
      <c r="O61" s="72"/>
      <c r="Q61" s="4"/>
      <c r="R61" s="4"/>
      <c r="S61" s="4"/>
      <c r="T61" s="4"/>
      <c r="U61" s="4"/>
      <c r="V61" s="64"/>
      <c r="W61" s="4"/>
      <c r="X61" s="4"/>
      <c r="Y61" s="4"/>
      <c r="Z61" s="4"/>
      <c r="AA61" s="4"/>
      <c r="AB61" s="4"/>
      <c r="AC61" s="4"/>
      <c r="AD61" s="4"/>
      <c r="AE61" s="4"/>
      <c r="AF61" s="4"/>
      <c r="AG61" s="4"/>
    </row>
    <row r="62" spans="2:33" ht="24" customHeight="1" x14ac:dyDescent="0.25">
      <c r="C62" s="4"/>
      <c r="D62" s="4"/>
      <c r="E62" s="4"/>
      <c r="F62" s="4"/>
      <c r="G62" s="23"/>
      <c r="H62" s="23"/>
      <c r="I62" s="23"/>
      <c r="J62" s="23"/>
      <c r="K62" s="290"/>
      <c r="L62" s="290"/>
      <c r="M62" s="23"/>
      <c r="N62" s="23"/>
      <c r="O62" s="23"/>
      <c r="Q62" s="4"/>
      <c r="R62" s="4"/>
      <c r="S62" s="4"/>
      <c r="T62" s="4"/>
      <c r="U62" s="4"/>
      <c r="V62" s="64"/>
      <c r="W62" s="4"/>
      <c r="X62" s="4"/>
      <c r="Y62" s="4"/>
      <c r="Z62" s="4"/>
      <c r="AA62" s="4"/>
      <c r="AB62" s="4"/>
      <c r="AC62" s="4"/>
      <c r="AD62" s="4"/>
      <c r="AE62" s="4"/>
      <c r="AF62" s="4"/>
      <c r="AG62" s="4"/>
    </row>
    <row r="63" spans="2:33" ht="21" customHeight="1" x14ac:dyDescent="0.25">
      <c r="C63" s="4"/>
      <c r="D63" s="4"/>
      <c r="E63" s="4"/>
      <c r="F63" s="4"/>
      <c r="G63" s="23"/>
      <c r="H63" s="23"/>
      <c r="I63" s="23"/>
      <c r="J63" s="23"/>
      <c r="K63" s="290"/>
      <c r="L63" s="290"/>
      <c r="M63" s="23"/>
      <c r="N63" s="23"/>
      <c r="O63" s="23"/>
      <c r="P63" s="23"/>
      <c r="Q63" s="4"/>
      <c r="R63" s="4"/>
      <c r="S63" s="4"/>
      <c r="T63" s="4"/>
      <c r="U63" s="4"/>
      <c r="V63" s="397"/>
      <c r="W63" s="4"/>
      <c r="X63" s="4"/>
      <c r="Y63" s="4"/>
      <c r="Z63" s="4"/>
      <c r="AA63" s="4"/>
      <c r="AB63" s="4"/>
      <c r="AC63" s="4"/>
      <c r="AD63" s="4"/>
      <c r="AE63" s="4"/>
      <c r="AF63" s="4"/>
      <c r="AG63" s="4"/>
    </row>
    <row r="64" spans="2:33" ht="21" customHeight="1" x14ac:dyDescent="0.25">
      <c r="C64" s="4"/>
      <c r="D64" s="4"/>
      <c r="E64" s="4"/>
      <c r="F64" s="4"/>
      <c r="G64" s="23"/>
      <c r="H64" s="23"/>
      <c r="I64" s="23"/>
      <c r="J64" s="23"/>
      <c r="K64" s="290"/>
      <c r="L64" s="290"/>
      <c r="M64" s="23"/>
      <c r="N64" s="23"/>
      <c r="O64" s="23"/>
      <c r="P64" s="23"/>
      <c r="Q64" s="4"/>
      <c r="R64" s="4"/>
      <c r="S64" s="4"/>
      <c r="T64" s="4"/>
      <c r="U64" s="4"/>
      <c r="V64" s="397"/>
      <c r="W64" s="4"/>
      <c r="X64" s="4"/>
      <c r="Y64" s="4"/>
      <c r="Z64" s="4"/>
      <c r="AA64" s="4"/>
      <c r="AB64" s="4"/>
      <c r="AC64" s="4"/>
      <c r="AD64" s="4"/>
      <c r="AE64" s="4"/>
      <c r="AF64" s="4"/>
      <c r="AG64" s="4"/>
    </row>
    <row r="65" spans="3:33" ht="21" customHeight="1" x14ac:dyDescent="0.25">
      <c r="C65" s="4"/>
      <c r="D65" s="4"/>
      <c r="E65" s="4"/>
      <c r="F65" s="4"/>
      <c r="G65" s="23"/>
      <c r="H65" s="23"/>
      <c r="I65" s="23"/>
      <c r="J65" s="23"/>
      <c r="K65" s="290"/>
      <c r="L65" s="290"/>
      <c r="M65" s="23"/>
      <c r="N65" s="23"/>
      <c r="O65" s="23"/>
      <c r="P65" s="23"/>
      <c r="Q65" s="4"/>
      <c r="R65" s="4"/>
      <c r="S65" s="4"/>
      <c r="T65" s="4"/>
      <c r="U65" s="4"/>
      <c r="V65" s="188"/>
      <c r="W65" s="4"/>
      <c r="X65" s="4"/>
      <c r="Y65" s="4"/>
      <c r="Z65" s="4"/>
      <c r="AA65" s="4"/>
      <c r="AB65" s="4"/>
      <c r="AC65" s="4"/>
      <c r="AD65" s="4"/>
      <c r="AE65" s="4"/>
      <c r="AF65" s="4"/>
      <c r="AG65" s="4"/>
    </row>
    <row r="66" spans="3:33" ht="21" customHeight="1" x14ac:dyDescent="0.25">
      <c r="C66" s="4"/>
      <c r="D66" s="4"/>
      <c r="E66" s="4"/>
      <c r="F66" s="4"/>
      <c r="G66" s="23"/>
      <c r="H66" s="23"/>
      <c r="I66" s="23"/>
      <c r="J66" s="23"/>
      <c r="K66" s="290"/>
      <c r="L66" s="290"/>
      <c r="M66" s="23"/>
      <c r="N66" s="23"/>
      <c r="O66" s="23"/>
      <c r="P66" s="23"/>
      <c r="Q66" s="4"/>
      <c r="R66" s="4"/>
      <c r="S66" s="4"/>
      <c r="T66" s="4"/>
      <c r="U66" s="4"/>
      <c r="V66" s="188"/>
      <c r="W66" s="4"/>
      <c r="X66" s="4"/>
      <c r="Y66" s="4"/>
      <c r="Z66" s="4"/>
      <c r="AA66" s="4"/>
      <c r="AB66" s="4"/>
      <c r="AC66" s="4"/>
      <c r="AD66" s="4"/>
      <c r="AE66" s="4"/>
      <c r="AF66" s="4"/>
      <c r="AG66" s="4"/>
    </row>
    <row r="67" spans="3:33" ht="21" customHeight="1" x14ac:dyDescent="0.25">
      <c r="C67" s="4"/>
      <c r="D67" s="4"/>
      <c r="E67" s="4"/>
      <c r="F67" s="4"/>
      <c r="G67" s="23"/>
      <c r="H67" s="23"/>
      <c r="I67" s="23"/>
      <c r="J67" s="23"/>
      <c r="K67" s="290"/>
      <c r="L67" s="290"/>
      <c r="M67" s="23"/>
      <c r="N67" s="23"/>
      <c r="O67" s="23"/>
      <c r="P67" s="23"/>
      <c r="Q67" s="4"/>
      <c r="R67" s="4"/>
      <c r="S67" s="4"/>
      <c r="T67" s="4"/>
      <c r="U67" s="4"/>
      <c r="V67" s="188"/>
      <c r="W67" s="4"/>
      <c r="X67" s="4"/>
      <c r="Y67" s="4"/>
      <c r="Z67" s="4"/>
      <c r="AA67" s="4"/>
      <c r="AB67" s="4"/>
      <c r="AC67" s="4"/>
      <c r="AD67" s="4"/>
      <c r="AE67" s="4"/>
      <c r="AF67" s="4"/>
      <c r="AG67" s="4"/>
    </row>
    <row r="68" spans="3:33" ht="21" customHeight="1" x14ac:dyDescent="0.25">
      <c r="C68" s="4"/>
      <c r="D68" s="4"/>
      <c r="E68" s="4"/>
      <c r="F68" s="4"/>
      <c r="G68" s="23"/>
      <c r="H68" s="23"/>
      <c r="I68" s="23"/>
      <c r="J68" s="23"/>
      <c r="K68" s="290"/>
      <c r="L68" s="290"/>
      <c r="M68" s="23"/>
      <c r="N68" s="23"/>
      <c r="O68" s="23"/>
      <c r="P68" s="23"/>
      <c r="Q68" s="4"/>
      <c r="R68" s="4"/>
      <c r="S68" s="4"/>
      <c r="T68" s="4"/>
      <c r="U68" s="4"/>
      <c r="V68" s="188"/>
      <c r="W68" s="4"/>
      <c r="X68" s="4"/>
      <c r="Y68" s="4"/>
      <c r="Z68" s="4"/>
      <c r="AA68" s="4"/>
      <c r="AB68" s="4"/>
      <c r="AC68" s="4"/>
      <c r="AD68" s="4"/>
      <c r="AE68" s="4"/>
      <c r="AF68" s="4"/>
      <c r="AG68" s="4"/>
    </row>
    <row r="69" spans="3:33" ht="21" customHeight="1" x14ac:dyDescent="0.25">
      <c r="C69" s="4"/>
      <c r="D69" s="4"/>
      <c r="E69" s="4"/>
      <c r="F69" s="4"/>
      <c r="G69" s="23"/>
      <c r="H69" s="23"/>
      <c r="I69" s="23"/>
      <c r="J69" s="23"/>
      <c r="K69" s="290"/>
      <c r="L69" s="290"/>
      <c r="M69" s="23"/>
      <c r="N69" s="23"/>
      <c r="O69" s="23"/>
      <c r="P69" s="23" t="s">
        <v>27</v>
      </c>
      <c r="Q69" s="4"/>
      <c r="R69" s="4"/>
      <c r="S69" s="4"/>
      <c r="T69" s="4"/>
      <c r="U69" s="4"/>
      <c r="V69" s="188"/>
      <c r="W69" s="4"/>
      <c r="X69" s="4"/>
      <c r="Y69" s="4"/>
      <c r="Z69" s="4"/>
      <c r="AA69" s="4"/>
      <c r="AB69" s="4"/>
      <c r="AC69" s="4"/>
      <c r="AD69" s="4"/>
      <c r="AE69" s="4"/>
      <c r="AF69" s="4"/>
      <c r="AG69" s="4"/>
    </row>
    <row r="70" spans="3:33" ht="17.25" customHeight="1" x14ac:dyDescent="0.25">
      <c r="C70" s="4"/>
      <c r="D70" s="4"/>
      <c r="E70" s="4"/>
      <c r="F70" s="4"/>
      <c r="G70" s="23"/>
      <c r="H70" s="23"/>
      <c r="I70" s="23"/>
      <c r="J70" s="23"/>
      <c r="K70" s="290"/>
      <c r="L70" s="290"/>
      <c r="M70" s="23"/>
      <c r="N70" s="23"/>
      <c r="O70" s="23"/>
      <c r="P70" s="23" t="s">
        <v>28</v>
      </c>
      <c r="Q70" s="4"/>
      <c r="R70" s="4"/>
      <c r="S70" s="4"/>
      <c r="T70" s="4"/>
      <c r="U70" s="4"/>
      <c r="V70" s="188"/>
      <c r="W70" s="4"/>
      <c r="X70" s="4"/>
      <c r="Y70" s="4"/>
      <c r="Z70" s="4"/>
      <c r="AA70" s="4"/>
      <c r="AB70" s="4"/>
      <c r="AC70" s="4"/>
      <c r="AD70" s="4"/>
      <c r="AE70" s="4"/>
      <c r="AF70" s="4"/>
      <c r="AG70" s="4"/>
    </row>
    <row r="71" spans="3:33" ht="17.25" customHeight="1" x14ac:dyDescent="0.25">
      <c r="C71" s="4"/>
      <c r="D71" s="4"/>
      <c r="E71" s="4"/>
      <c r="F71" s="4"/>
      <c r="G71" s="23"/>
      <c r="H71" s="23"/>
      <c r="I71" s="23"/>
      <c r="J71" s="23"/>
      <c r="K71" s="290"/>
      <c r="L71" s="290"/>
      <c r="M71" s="23"/>
      <c r="N71" s="23"/>
      <c r="O71" s="23"/>
      <c r="P71" s="23" t="s">
        <v>24</v>
      </c>
      <c r="Q71" s="4"/>
      <c r="R71" s="4"/>
      <c r="S71" s="4"/>
      <c r="T71" s="4"/>
      <c r="U71" s="4"/>
      <c r="V71" s="188"/>
      <c r="W71" s="4"/>
      <c r="X71" s="4"/>
      <c r="Y71" s="4"/>
      <c r="Z71" s="4"/>
      <c r="AA71" s="4"/>
      <c r="AB71" s="4"/>
      <c r="AC71" s="4"/>
      <c r="AD71" s="4"/>
      <c r="AE71" s="4"/>
      <c r="AF71" s="4"/>
      <c r="AG71" s="4"/>
    </row>
    <row r="72" spans="3:33" ht="17.25" customHeight="1" x14ac:dyDescent="0.25">
      <c r="C72" s="4"/>
      <c r="D72" s="4"/>
      <c r="E72" s="4"/>
      <c r="F72" s="4"/>
      <c r="G72" s="23"/>
      <c r="H72" s="23"/>
      <c r="I72" s="23"/>
      <c r="J72" s="23"/>
      <c r="K72" s="290"/>
      <c r="L72" s="290"/>
      <c r="M72" s="23"/>
      <c r="N72" s="23"/>
      <c r="O72" s="23"/>
      <c r="P72" s="23" t="s">
        <v>25</v>
      </c>
      <c r="Q72" s="4"/>
      <c r="R72" s="4"/>
      <c r="S72" s="4"/>
      <c r="T72" s="4"/>
      <c r="U72" s="4"/>
      <c r="V72" s="188"/>
      <c r="W72" s="4"/>
      <c r="X72" s="4"/>
      <c r="Y72" s="4"/>
      <c r="Z72" s="4"/>
      <c r="AA72" s="4"/>
      <c r="AB72" s="4"/>
      <c r="AC72" s="4"/>
      <c r="AD72" s="4"/>
      <c r="AE72" s="4"/>
      <c r="AF72" s="4"/>
      <c r="AG72" s="4"/>
    </row>
    <row r="73" spans="3:33" ht="17.25" customHeight="1" x14ac:dyDescent="0.25">
      <c r="C73" s="4"/>
      <c r="D73" s="4"/>
      <c r="E73" s="4"/>
      <c r="F73" s="4"/>
      <c r="G73" s="23"/>
      <c r="H73" s="23"/>
      <c r="I73" s="23"/>
      <c r="J73" s="23"/>
      <c r="K73" s="290"/>
      <c r="L73" s="290"/>
      <c r="M73" s="23"/>
      <c r="N73" s="23"/>
      <c r="O73" s="23"/>
      <c r="P73" s="23" t="s">
        <v>26</v>
      </c>
      <c r="Q73" s="4"/>
      <c r="R73" s="4"/>
      <c r="S73" s="4"/>
      <c r="T73" s="4"/>
      <c r="U73" s="4"/>
      <c r="V73" s="23"/>
      <c r="W73" s="4"/>
      <c r="X73" s="4"/>
      <c r="Y73" s="4"/>
      <c r="Z73" s="4"/>
      <c r="AA73" s="4"/>
      <c r="AB73" s="4"/>
      <c r="AC73" s="4"/>
      <c r="AD73" s="4"/>
      <c r="AE73" s="4"/>
      <c r="AF73" s="4"/>
      <c r="AG73" s="4"/>
    </row>
    <row r="74" spans="3:33" ht="17.25" customHeight="1" x14ac:dyDescent="0.25">
      <c r="C74" s="4"/>
      <c r="D74" s="4"/>
      <c r="E74" s="4"/>
      <c r="F74" s="4"/>
      <c r="G74" s="23"/>
      <c r="H74" s="23"/>
      <c r="I74" s="23"/>
      <c r="J74" s="23"/>
      <c r="K74" s="290"/>
      <c r="L74" s="290"/>
      <c r="M74" s="23"/>
      <c r="N74" s="23"/>
      <c r="O74" s="23"/>
      <c r="P74" s="23" t="s">
        <v>29</v>
      </c>
      <c r="Q74" s="4"/>
      <c r="R74" s="4"/>
      <c r="S74" s="4"/>
      <c r="T74" s="4"/>
      <c r="U74" s="4"/>
      <c r="V74" s="23"/>
      <c r="W74" s="4"/>
      <c r="X74" s="4"/>
      <c r="Y74" s="4"/>
      <c r="Z74" s="4"/>
      <c r="AA74" s="4"/>
      <c r="AB74" s="4"/>
      <c r="AC74" s="4"/>
      <c r="AD74" s="4"/>
      <c r="AE74" s="4"/>
      <c r="AF74" s="4"/>
      <c r="AG74" s="4"/>
    </row>
    <row r="75" spans="3:33" ht="17.25" customHeight="1" x14ac:dyDescent="0.25">
      <c r="C75" s="4"/>
      <c r="D75" s="4"/>
      <c r="E75" s="4"/>
      <c r="F75" s="4"/>
      <c r="G75" s="23"/>
      <c r="H75" s="23"/>
      <c r="I75" s="23"/>
      <c r="J75" s="23"/>
      <c r="K75" s="290"/>
      <c r="L75" s="290"/>
      <c r="M75" s="23"/>
      <c r="N75" s="23"/>
      <c r="O75" s="23"/>
      <c r="P75" s="23" t="s">
        <v>50</v>
      </c>
      <c r="Q75" s="23"/>
      <c r="R75" s="23"/>
      <c r="S75" s="23"/>
      <c r="T75" s="23"/>
      <c r="U75" s="23"/>
      <c r="V75" s="23"/>
      <c r="W75" s="4"/>
      <c r="X75" s="4"/>
      <c r="Y75" s="4"/>
      <c r="Z75" s="4"/>
      <c r="AA75" s="4"/>
      <c r="AB75" s="4"/>
      <c r="AC75" s="4"/>
      <c r="AD75" s="4"/>
      <c r="AE75" s="4"/>
      <c r="AF75" s="4"/>
      <c r="AG75" s="4"/>
    </row>
    <row r="76" spans="3:33" ht="17.25" customHeight="1" x14ac:dyDescent="0.25">
      <c r="C76" s="4"/>
      <c r="D76" s="4"/>
      <c r="E76" s="4"/>
      <c r="F76" s="4"/>
      <c r="G76" s="23"/>
      <c r="H76" s="23"/>
      <c r="I76" s="23"/>
      <c r="J76" s="23"/>
      <c r="K76" s="290"/>
      <c r="L76" s="290"/>
      <c r="M76" s="23"/>
      <c r="N76" s="23"/>
      <c r="O76" s="23"/>
      <c r="P76" s="23"/>
      <c r="Q76" s="23"/>
      <c r="R76" s="23"/>
      <c r="S76" s="23"/>
      <c r="T76" s="23"/>
      <c r="U76" s="23"/>
      <c r="V76" s="23"/>
      <c r="W76" s="4"/>
      <c r="X76" s="4"/>
      <c r="Y76" s="4"/>
      <c r="Z76" s="4"/>
      <c r="AA76" s="4"/>
      <c r="AB76" s="4"/>
      <c r="AC76" s="4"/>
      <c r="AD76" s="4"/>
      <c r="AE76" s="4"/>
      <c r="AF76" s="4"/>
      <c r="AG76" s="4"/>
    </row>
    <row r="77" spans="3:33" ht="17.25" customHeight="1" x14ac:dyDescent="0.25">
      <c r="C77" s="4"/>
      <c r="D77" s="4"/>
      <c r="E77" s="4"/>
      <c r="F77" s="4"/>
      <c r="G77" s="23"/>
      <c r="H77" s="23"/>
      <c r="I77" s="23"/>
      <c r="J77" s="23"/>
      <c r="K77" s="290"/>
      <c r="L77" s="290"/>
      <c r="M77" s="23"/>
      <c r="N77" s="23"/>
      <c r="O77" s="23"/>
      <c r="P77" s="23"/>
      <c r="Q77" s="23"/>
      <c r="R77" s="23"/>
      <c r="S77" s="23"/>
      <c r="T77" s="23"/>
      <c r="U77" s="23"/>
      <c r="V77" s="23"/>
      <c r="W77" s="4"/>
      <c r="X77" s="4"/>
      <c r="Y77" s="4"/>
      <c r="Z77" s="4"/>
      <c r="AA77" s="4"/>
      <c r="AB77" s="4"/>
      <c r="AC77" s="4"/>
      <c r="AD77" s="4"/>
      <c r="AE77" s="4"/>
      <c r="AF77" s="4"/>
      <c r="AG77" s="4"/>
    </row>
    <row r="78" spans="3:33" ht="17.25" customHeight="1" x14ac:dyDescent="0.25">
      <c r="C78" s="4"/>
      <c r="D78" s="4"/>
      <c r="E78" s="4"/>
      <c r="F78" s="4"/>
      <c r="G78" s="23"/>
      <c r="H78" s="23"/>
      <c r="I78" s="23"/>
      <c r="J78" s="23"/>
      <c r="K78" s="290"/>
      <c r="L78" s="290"/>
      <c r="M78" s="23"/>
      <c r="N78" s="23"/>
      <c r="O78" s="23"/>
      <c r="P78" s="23"/>
      <c r="Q78" s="23"/>
      <c r="R78" s="23"/>
      <c r="S78" s="23"/>
      <c r="T78" s="23"/>
      <c r="U78" s="23"/>
      <c r="V78" s="23"/>
      <c r="W78" s="4"/>
      <c r="X78" s="4"/>
      <c r="Y78" s="4"/>
      <c r="Z78" s="4"/>
      <c r="AA78" s="4"/>
      <c r="AB78" s="4"/>
      <c r="AC78" s="4"/>
      <c r="AD78" s="4"/>
      <c r="AE78" s="4"/>
      <c r="AF78" s="4"/>
      <c r="AG78" s="4"/>
    </row>
    <row r="79" spans="3:33" ht="17.25" customHeight="1" x14ac:dyDescent="0.25">
      <c r="C79" s="4"/>
      <c r="D79" s="4"/>
      <c r="E79" s="4"/>
      <c r="F79" s="4"/>
      <c r="G79" s="23"/>
      <c r="H79" s="23"/>
      <c r="I79" s="23"/>
      <c r="J79" s="23"/>
      <c r="K79" s="290"/>
      <c r="L79" s="290"/>
      <c r="M79" s="23"/>
      <c r="N79" s="23"/>
      <c r="O79" s="23"/>
      <c r="P79" s="23"/>
      <c r="Q79" s="23"/>
      <c r="R79" s="23"/>
      <c r="S79" s="23"/>
      <c r="T79" s="23"/>
      <c r="U79" s="23"/>
      <c r="V79" s="23"/>
      <c r="W79" s="4"/>
      <c r="X79" s="4"/>
      <c r="Y79" s="4"/>
      <c r="Z79" s="4"/>
      <c r="AA79" s="4"/>
      <c r="AB79" s="4"/>
      <c r="AC79" s="4"/>
      <c r="AD79" s="4"/>
      <c r="AE79" s="4"/>
      <c r="AF79" s="4"/>
      <c r="AG79" s="4"/>
    </row>
    <row r="80" spans="3:33" ht="21.75" customHeight="1" x14ac:dyDescent="0.25">
      <c r="C80" s="4"/>
      <c r="D80" s="4"/>
      <c r="E80" s="4"/>
      <c r="F80" s="4"/>
      <c r="G80" s="23"/>
      <c r="H80" s="23"/>
      <c r="I80" s="23"/>
      <c r="J80" s="23"/>
      <c r="K80" s="290"/>
      <c r="L80" s="290"/>
      <c r="M80" s="23"/>
      <c r="N80" s="23"/>
      <c r="O80" s="23"/>
      <c r="P80" s="23"/>
      <c r="Q80" s="23"/>
      <c r="R80" s="23"/>
      <c r="S80" s="23"/>
      <c r="T80" s="23"/>
      <c r="U80" s="23"/>
      <c r="V80" s="23"/>
      <c r="W80" s="4"/>
      <c r="X80" s="4"/>
      <c r="Y80" s="4"/>
      <c r="Z80" s="4"/>
      <c r="AA80" s="4"/>
      <c r="AB80" s="4"/>
      <c r="AC80" s="4"/>
      <c r="AD80" s="4"/>
      <c r="AE80" s="4"/>
      <c r="AF80" s="4"/>
      <c r="AG80" s="4"/>
    </row>
    <row r="81" spans="3:33" ht="17.25" customHeight="1" x14ac:dyDescent="0.25">
      <c r="C81" s="4"/>
      <c r="D81" s="4"/>
      <c r="E81" s="4"/>
      <c r="F81" s="4"/>
      <c r="G81" s="23"/>
      <c r="H81" s="23"/>
      <c r="I81" s="23"/>
      <c r="J81" s="23"/>
      <c r="K81" s="290"/>
      <c r="L81" s="290"/>
      <c r="M81" s="23"/>
      <c r="N81" s="23"/>
      <c r="O81" s="23"/>
      <c r="P81" s="23"/>
      <c r="Q81" s="23"/>
      <c r="R81" s="23"/>
      <c r="S81" s="23"/>
      <c r="T81" s="23"/>
      <c r="U81" s="23"/>
      <c r="V81" s="23"/>
      <c r="W81" s="4"/>
      <c r="X81" s="4"/>
      <c r="Y81" s="4"/>
      <c r="Z81" s="4"/>
      <c r="AA81" s="4"/>
      <c r="AB81" s="4"/>
      <c r="AC81" s="4"/>
      <c r="AD81" s="4"/>
      <c r="AE81" s="4"/>
      <c r="AF81" s="4"/>
      <c r="AG81" s="4"/>
    </row>
    <row r="82" spans="3:33" ht="17.25" customHeight="1" x14ac:dyDescent="0.25">
      <c r="C82" s="4"/>
      <c r="D82" s="4"/>
      <c r="E82" s="4"/>
      <c r="F82" s="4"/>
      <c r="G82" s="23"/>
      <c r="H82" s="23"/>
      <c r="I82" s="23"/>
      <c r="J82" s="23"/>
      <c r="K82" s="290"/>
      <c r="L82" s="290"/>
      <c r="M82" s="23"/>
      <c r="N82" s="23"/>
      <c r="O82" s="23"/>
      <c r="P82" s="23"/>
      <c r="Q82" s="23"/>
      <c r="R82" s="23"/>
      <c r="S82" s="23"/>
      <c r="T82" s="23"/>
      <c r="U82" s="23"/>
      <c r="V82" s="23"/>
      <c r="W82" s="4"/>
      <c r="X82" s="4"/>
      <c r="Y82" s="4"/>
      <c r="Z82" s="4"/>
      <c r="AA82" s="4"/>
      <c r="AB82" s="4"/>
      <c r="AC82" s="4"/>
      <c r="AD82" s="4"/>
      <c r="AE82" s="4"/>
      <c r="AF82" s="4"/>
      <c r="AG82" s="4"/>
    </row>
    <row r="83" spans="3:33" ht="17.25" customHeight="1" x14ac:dyDescent="0.25">
      <c r="C83" s="4"/>
      <c r="D83" s="4"/>
      <c r="E83" s="4"/>
      <c r="F83" s="4"/>
      <c r="G83" s="23"/>
      <c r="H83" s="23"/>
      <c r="I83" s="23"/>
      <c r="J83" s="23"/>
      <c r="K83" s="290"/>
      <c r="L83" s="290"/>
      <c r="M83" s="23"/>
      <c r="N83" s="23"/>
      <c r="O83" s="23"/>
      <c r="P83" s="23"/>
      <c r="Q83" s="23"/>
      <c r="R83" s="23"/>
      <c r="S83" s="23"/>
      <c r="T83" s="23"/>
      <c r="U83" s="23"/>
      <c r="V83" s="23"/>
      <c r="W83" s="4"/>
      <c r="X83" s="4"/>
      <c r="Y83" s="4"/>
      <c r="Z83" s="4"/>
      <c r="AA83" s="4"/>
      <c r="AB83" s="4"/>
      <c r="AC83" s="4"/>
      <c r="AD83" s="4"/>
      <c r="AE83" s="4"/>
      <c r="AF83" s="4"/>
      <c r="AG83" s="4"/>
    </row>
    <row r="84" spans="3:33" ht="17.25" customHeight="1" x14ac:dyDescent="0.25">
      <c r="C84" s="4"/>
      <c r="D84" s="4"/>
      <c r="E84" s="4"/>
      <c r="F84" s="4"/>
      <c r="G84" s="23"/>
      <c r="H84" s="23"/>
      <c r="I84" s="23"/>
      <c r="J84" s="23"/>
      <c r="K84" s="290"/>
      <c r="L84" s="290"/>
      <c r="M84" s="23"/>
      <c r="N84" s="23"/>
      <c r="O84" s="23"/>
      <c r="P84" s="23"/>
      <c r="Q84" s="23"/>
      <c r="R84" s="23"/>
      <c r="S84" s="23"/>
      <c r="T84" s="23"/>
      <c r="U84" s="23"/>
      <c r="V84" s="23"/>
      <c r="W84" s="4"/>
      <c r="X84" s="4"/>
      <c r="Y84" s="4"/>
      <c r="Z84" s="4"/>
      <c r="AA84" s="4"/>
      <c r="AB84" s="4"/>
      <c r="AC84" s="4"/>
      <c r="AD84" s="4"/>
      <c r="AE84" s="4"/>
      <c r="AF84" s="4"/>
      <c r="AG84" s="4"/>
    </row>
    <row r="85" spans="3:33" ht="17.25" customHeight="1" x14ac:dyDescent="0.25">
      <c r="C85" s="4"/>
      <c r="D85" s="4"/>
      <c r="E85" s="4"/>
      <c r="F85" s="4"/>
      <c r="G85" s="23"/>
      <c r="H85" s="23"/>
      <c r="I85" s="23"/>
      <c r="J85" s="23"/>
      <c r="K85" s="290"/>
      <c r="L85" s="290"/>
      <c r="M85" s="23"/>
      <c r="N85" s="23"/>
      <c r="O85" s="23"/>
      <c r="P85" s="23"/>
      <c r="Q85" s="23"/>
      <c r="R85" s="23"/>
      <c r="S85" s="23"/>
      <c r="T85" s="23"/>
      <c r="U85" s="23"/>
      <c r="V85" s="23"/>
      <c r="W85" s="4"/>
      <c r="X85" s="4"/>
      <c r="Y85" s="4"/>
      <c r="Z85" s="4"/>
      <c r="AA85" s="4"/>
      <c r="AB85" s="4"/>
      <c r="AC85" s="4"/>
      <c r="AD85" s="4"/>
      <c r="AE85" s="4"/>
      <c r="AF85" s="4"/>
      <c r="AG85" s="4"/>
    </row>
    <row r="86" spans="3:33" ht="17.25" customHeight="1" x14ac:dyDescent="0.25">
      <c r="C86" s="4"/>
      <c r="D86" s="4"/>
      <c r="E86" s="4"/>
      <c r="F86" s="4"/>
      <c r="G86" s="23"/>
      <c r="H86" s="23"/>
      <c r="I86" s="23"/>
      <c r="J86" s="23"/>
      <c r="K86" s="290"/>
      <c r="L86" s="290"/>
      <c r="M86" s="23"/>
      <c r="N86" s="23"/>
      <c r="O86" s="23"/>
      <c r="P86" s="23"/>
      <c r="Q86" s="23"/>
      <c r="R86" s="23"/>
      <c r="S86" s="23"/>
      <c r="T86" s="23"/>
      <c r="U86" s="23"/>
      <c r="V86" s="23"/>
      <c r="W86" s="4"/>
      <c r="X86" s="4"/>
      <c r="Y86" s="4"/>
      <c r="Z86" s="4"/>
      <c r="AA86" s="4"/>
      <c r="AB86" s="4"/>
      <c r="AC86" s="4"/>
      <c r="AD86" s="4"/>
      <c r="AE86" s="4"/>
      <c r="AF86" s="4"/>
      <c r="AG86" s="4"/>
    </row>
    <row r="87" spans="3:33" ht="17.25" customHeight="1" x14ac:dyDescent="0.25">
      <c r="C87" s="4"/>
      <c r="D87" s="4"/>
      <c r="E87" s="4"/>
      <c r="F87" s="4"/>
      <c r="G87" s="23"/>
      <c r="H87" s="23"/>
      <c r="I87" s="23"/>
      <c r="J87" s="23"/>
      <c r="K87" s="290"/>
      <c r="L87" s="290"/>
      <c r="M87" s="23"/>
      <c r="N87" s="23"/>
      <c r="O87" s="23"/>
      <c r="P87" s="23"/>
      <c r="Q87" s="23"/>
      <c r="R87" s="23"/>
      <c r="S87" s="23"/>
      <c r="T87" s="23"/>
      <c r="U87" s="23"/>
      <c r="V87" s="23"/>
      <c r="W87" s="4"/>
      <c r="X87" s="4"/>
      <c r="Y87" s="4"/>
      <c r="Z87" s="4"/>
      <c r="AA87" s="4"/>
      <c r="AB87" s="4"/>
      <c r="AC87" s="4"/>
      <c r="AD87" s="4"/>
      <c r="AE87" s="4"/>
      <c r="AF87" s="4"/>
      <c r="AG87" s="4"/>
    </row>
    <row r="88" spans="3:33" ht="17.25" customHeight="1" x14ac:dyDescent="0.25">
      <c r="C88" s="4"/>
      <c r="D88" s="4"/>
      <c r="E88" s="4"/>
      <c r="F88" s="4"/>
      <c r="G88" s="23"/>
      <c r="H88" s="23"/>
      <c r="I88" s="23"/>
      <c r="J88" s="23"/>
      <c r="K88" s="290"/>
      <c r="L88" s="290"/>
      <c r="M88" s="23"/>
      <c r="N88" s="23"/>
      <c r="O88" s="23"/>
      <c r="P88" s="23"/>
      <c r="Q88" s="23"/>
      <c r="R88" s="23"/>
      <c r="S88" s="23"/>
      <c r="T88" s="23"/>
      <c r="U88" s="23"/>
      <c r="V88" s="23"/>
      <c r="W88" s="4"/>
      <c r="X88" s="4"/>
      <c r="Y88" s="4"/>
      <c r="Z88" s="4"/>
      <c r="AA88" s="4"/>
      <c r="AB88" s="4"/>
      <c r="AC88" s="4"/>
      <c r="AD88" s="4"/>
      <c r="AE88" s="4"/>
      <c r="AF88" s="4"/>
      <c r="AG88" s="4"/>
    </row>
    <row r="89" spans="3:33" ht="17.25" customHeight="1" x14ac:dyDescent="0.25">
      <c r="C89" s="4"/>
      <c r="D89" s="4"/>
      <c r="E89" s="4"/>
      <c r="F89" s="4"/>
      <c r="G89" s="23"/>
      <c r="H89" s="23"/>
      <c r="I89" s="23"/>
      <c r="J89" s="23"/>
      <c r="K89" s="290"/>
      <c r="L89" s="290"/>
      <c r="M89" s="23"/>
      <c r="N89" s="23"/>
      <c r="O89" s="23"/>
      <c r="P89" s="23"/>
      <c r="Q89" s="23"/>
      <c r="R89" s="23"/>
      <c r="S89" s="23"/>
      <c r="T89" s="23"/>
      <c r="U89" s="23"/>
      <c r="V89" s="23"/>
      <c r="W89" s="4"/>
      <c r="X89" s="4"/>
      <c r="Y89" s="4"/>
      <c r="Z89" s="4"/>
      <c r="AA89" s="4"/>
      <c r="AB89" s="4"/>
      <c r="AC89" s="4"/>
      <c r="AD89" s="4"/>
      <c r="AE89" s="4"/>
      <c r="AF89" s="4"/>
      <c r="AG89" s="4"/>
    </row>
    <row r="90" spans="3:33" ht="17.25" customHeight="1" x14ac:dyDescent="0.25">
      <c r="C90" s="4"/>
      <c r="D90" s="4"/>
      <c r="E90" s="4"/>
      <c r="F90" s="4"/>
      <c r="G90" s="23"/>
      <c r="H90" s="23"/>
      <c r="I90" s="23"/>
      <c r="J90" s="23"/>
      <c r="K90" s="290"/>
      <c r="L90" s="290"/>
      <c r="M90" s="23"/>
      <c r="N90" s="23"/>
      <c r="O90" s="23"/>
      <c r="P90" s="23"/>
      <c r="Q90" s="23"/>
      <c r="R90" s="23"/>
      <c r="S90" s="23"/>
      <c r="T90" s="23"/>
      <c r="U90" s="23"/>
      <c r="V90" s="23"/>
      <c r="W90" s="4"/>
      <c r="X90" s="4"/>
      <c r="Y90" s="4"/>
      <c r="Z90" s="4"/>
      <c r="AA90" s="4"/>
      <c r="AB90" s="4"/>
      <c r="AC90" s="4"/>
      <c r="AD90" s="4"/>
      <c r="AE90" s="4"/>
      <c r="AF90" s="4"/>
      <c r="AG90" s="4"/>
    </row>
    <row r="91" spans="3:33" ht="17.25" customHeight="1" x14ac:dyDescent="0.25">
      <c r="C91" s="4"/>
      <c r="D91" s="4"/>
      <c r="E91" s="4"/>
      <c r="F91" s="4"/>
      <c r="G91" s="23"/>
      <c r="H91" s="23"/>
      <c r="I91" s="23"/>
      <c r="J91" s="23"/>
      <c r="K91" s="290"/>
      <c r="L91" s="290"/>
      <c r="M91" s="23"/>
      <c r="N91" s="23"/>
      <c r="O91" s="23"/>
      <c r="P91" s="23"/>
      <c r="Q91" s="23"/>
      <c r="R91" s="23"/>
      <c r="S91" s="23"/>
      <c r="T91" s="23"/>
      <c r="U91" s="23"/>
      <c r="V91" s="23"/>
      <c r="W91" s="4"/>
      <c r="X91" s="4"/>
      <c r="Y91" s="4"/>
      <c r="Z91" s="4"/>
      <c r="AA91" s="4"/>
      <c r="AB91" s="4"/>
      <c r="AC91" s="4"/>
      <c r="AD91" s="4"/>
      <c r="AE91" s="4"/>
      <c r="AF91" s="4"/>
      <c r="AG91" s="4"/>
    </row>
    <row r="92" spans="3:33" ht="17.25" customHeight="1" x14ac:dyDescent="0.25">
      <c r="C92" s="4"/>
      <c r="D92" s="4"/>
      <c r="E92" s="4"/>
      <c r="F92" s="4"/>
      <c r="G92" s="23"/>
      <c r="H92" s="23"/>
      <c r="I92" s="23"/>
      <c r="J92" s="23"/>
      <c r="K92" s="290"/>
      <c r="L92" s="290"/>
      <c r="M92" s="23"/>
      <c r="N92" s="23"/>
      <c r="O92" s="23"/>
      <c r="P92" s="23"/>
      <c r="Q92" s="23"/>
      <c r="R92" s="23"/>
      <c r="S92" s="23"/>
      <c r="T92" s="23"/>
      <c r="U92" s="23"/>
      <c r="V92" s="23"/>
      <c r="W92" s="4"/>
      <c r="X92" s="4"/>
      <c r="Y92" s="4"/>
      <c r="Z92" s="4"/>
      <c r="AA92" s="4"/>
      <c r="AB92" s="4"/>
      <c r="AC92" s="4"/>
      <c r="AD92" s="4"/>
      <c r="AE92" s="4"/>
      <c r="AF92" s="4"/>
      <c r="AG92" s="4"/>
    </row>
    <row r="93" spans="3:33" ht="17.25" customHeight="1" x14ac:dyDescent="0.25">
      <c r="C93" s="4"/>
      <c r="D93" s="4"/>
      <c r="E93" s="4"/>
      <c r="F93" s="4"/>
      <c r="G93" s="23"/>
      <c r="H93" s="23"/>
      <c r="I93" s="23"/>
      <c r="J93" s="23"/>
      <c r="K93" s="290"/>
      <c r="L93" s="290"/>
      <c r="M93" s="23"/>
      <c r="N93" s="23"/>
      <c r="O93" s="23"/>
      <c r="P93" s="23"/>
      <c r="Q93" s="23"/>
      <c r="R93" s="23"/>
      <c r="S93" s="23"/>
      <c r="T93" s="23"/>
      <c r="U93" s="23"/>
      <c r="V93" s="23"/>
      <c r="W93" s="4"/>
      <c r="X93" s="4"/>
      <c r="Y93" s="4"/>
      <c r="Z93" s="4"/>
      <c r="AA93" s="4"/>
      <c r="AB93" s="4"/>
      <c r="AC93" s="4"/>
      <c r="AD93" s="4"/>
      <c r="AE93" s="4"/>
      <c r="AF93" s="4"/>
      <c r="AG93" s="4"/>
    </row>
    <row r="94" spans="3:33" ht="17.25" customHeight="1" x14ac:dyDescent="0.25">
      <c r="C94" s="4"/>
      <c r="D94" s="4"/>
      <c r="E94" s="4"/>
      <c r="F94" s="4"/>
      <c r="P94" s="23"/>
      <c r="V94" s="23"/>
      <c r="W94" s="4"/>
      <c r="X94" s="4"/>
      <c r="Y94" s="4"/>
      <c r="Z94" s="4"/>
      <c r="AA94" s="4"/>
      <c r="AB94" s="4"/>
      <c r="AC94" s="4"/>
      <c r="AD94" s="4"/>
      <c r="AE94" s="4"/>
      <c r="AF94" s="4"/>
      <c r="AG94" s="4"/>
    </row>
    <row r="95" spans="3:33" ht="17.25" customHeight="1" x14ac:dyDescent="0.25">
      <c r="C95" s="4"/>
      <c r="D95" s="4"/>
      <c r="E95" s="4"/>
      <c r="F95" s="4"/>
      <c r="V95" s="4"/>
      <c r="W95" s="4"/>
      <c r="X95" s="4"/>
      <c r="Y95" s="4"/>
      <c r="Z95" s="4"/>
      <c r="AA95" s="4"/>
      <c r="AB95" s="4"/>
      <c r="AC95" s="4"/>
      <c r="AD95" s="4"/>
      <c r="AE95" s="4"/>
      <c r="AF95" s="4"/>
      <c r="AG95" s="4"/>
    </row>
    <row r="96" spans="3:33" ht="17.25" customHeight="1" x14ac:dyDescent="0.25">
      <c r="C96" s="4"/>
      <c r="D96" s="4"/>
      <c r="E96" s="4"/>
      <c r="F96" s="4"/>
      <c r="V96" s="4"/>
      <c r="W96" s="4"/>
      <c r="X96" s="4"/>
      <c r="Y96" s="4"/>
      <c r="Z96" s="4"/>
      <c r="AA96" s="4"/>
      <c r="AB96" s="4"/>
      <c r="AC96" s="4"/>
      <c r="AD96" s="4"/>
      <c r="AE96" s="4"/>
      <c r="AF96" s="4"/>
      <c r="AG96" s="4"/>
    </row>
    <row r="97" spans="3:33" ht="17.25" customHeight="1" x14ac:dyDescent="0.25">
      <c r="C97" s="4"/>
      <c r="D97" s="4"/>
      <c r="E97" s="4"/>
      <c r="F97" s="4"/>
      <c r="V97" s="4"/>
      <c r="W97" s="4"/>
      <c r="X97" s="4"/>
      <c r="Y97" s="4"/>
      <c r="Z97" s="4"/>
      <c r="AA97" s="4"/>
      <c r="AB97" s="4"/>
      <c r="AC97" s="4"/>
      <c r="AD97" s="4"/>
      <c r="AE97" s="4"/>
      <c r="AF97" s="4"/>
      <c r="AG97" s="4"/>
    </row>
    <row r="98" spans="3:33" ht="17.25" customHeight="1" x14ac:dyDescent="0.25">
      <c r="C98" s="4"/>
      <c r="D98" s="4"/>
      <c r="E98" s="4"/>
      <c r="F98" s="4"/>
      <c r="V98" s="4"/>
      <c r="W98" s="4"/>
      <c r="X98" s="4"/>
      <c r="Y98" s="4"/>
      <c r="Z98" s="4"/>
      <c r="AA98" s="4"/>
      <c r="AB98" s="4"/>
      <c r="AC98" s="4"/>
      <c r="AD98" s="4"/>
      <c r="AE98" s="4"/>
      <c r="AF98" s="4"/>
      <c r="AG98" s="4"/>
    </row>
    <row r="99" spans="3:33" ht="17.25" customHeight="1" x14ac:dyDescent="0.25">
      <c r="C99" s="4"/>
      <c r="D99" s="4"/>
      <c r="E99" s="4"/>
      <c r="F99" s="4"/>
      <c r="V99" s="4"/>
      <c r="W99" s="4"/>
      <c r="X99" s="4"/>
      <c r="Y99" s="4"/>
      <c r="Z99" s="4"/>
      <c r="AA99" s="4"/>
      <c r="AB99" s="4"/>
      <c r="AC99" s="4"/>
      <c r="AD99" s="4"/>
      <c r="AE99" s="4"/>
      <c r="AF99" s="4"/>
      <c r="AG99" s="4"/>
    </row>
    <row r="100" spans="3:33" ht="17.25" customHeight="1" x14ac:dyDescent="0.25">
      <c r="C100" s="4"/>
      <c r="D100" s="4"/>
      <c r="E100" s="4"/>
      <c r="F100" s="4"/>
      <c r="V100" s="4"/>
      <c r="W100" s="4"/>
      <c r="X100" s="4"/>
      <c r="Y100" s="4"/>
      <c r="Z100" s="4"/>
      <c r="AA100" s="4"/>
      <c r="AB100" s="4"/>
      <c r="AC100" s="4"/>
      <c r="AD100" s="4"/>
      <c r="AE100" s="4"/>
      <c r="AF100" s="4"/>
      <c r="AG100" s="4"/>
    </row>
    <row r="101" spans="3:33" ht="17.25" customHeight="1" x14ac:dyDescent="0.25">
      <c r="C101" s="4"/>
      <c r="D101" s="4"/>
      <c r="E101" s="4"/>
      <c r="F101" s="4"/>
      <c r="V101" s="4"/>
      <c r="W101" s="4"/>
      <c r="X101" s="4"/>
      <c r="Y101" s="4"/>
      <c r="Z101" s="4"/>
      <c r="AA101" s="4"/>
      <c r="AB101" s="4"/>
      <c r="AC101" s="4"/>
      <c r="AD101" s="4"/>
      <c r="AE101" s="4"/>
      <c r="AF101" s="4"/>
      <c r="AG101" s="4"/>
    </row>
    <row r="102" spans="3:33" ht="17.25" customHeight="1" x14ac:dyDescent="0.25">
      <c r="C102" s="4"/>
      <c r="D102" s="4"/>
      <c r="E102" s="4"/>
      <c r="F102" s="4"/>
      <c r="V102" s="4"/>
      <c r="W102" s="4"/>
      <c r="X102" s="4"/>
      <c r="Y102" s="4"/>
      <c r="Z102" s="4"/>
      <c r="AA102" s="4"/>
      <c r="AB102" s="4"/>
      <c r="AC102" s="4"/>
      <c r="AD102" s="4"/>
      <c r="AE102" s="4"/>
      <c r="AF102" s="4"/>
      <c r="AG102" s="4"/>
    </row>
    <row r="103" spans="3:33" ht="17.25" customHeight="1" x14ac:dyDescent="0.25">
      <c r="C103" s="4"/>
      <c r="D103" s="4"/>
      <c r="E103" s="4"/>
      <c r="F103" s="4"/>
      <c r="V103" s="4"/>
      <c r="W103" s="4"/>
      <c r="X103" s="4"/>
      <c r="Y103" s="4"/>
      <c r="Z103" s="4"/>
      <c r="AA103" s="4"/>
      <c r="AB103" s="4"/>
      <c r="AC103" s="4"/>
      <c r="AD103" s="4"/>
      <c r="AE103" s="4"/>
      <c r="AF103" s="4"/>
      <c r="AG103" s="4"/>
    </row>
    <row r="104" spans="3:33" ht="17.25" customHeight="1" x14ac:dyDescent="0.25">
      <c r="C104" s="4"/>
      <c r="D104" s="4"/>
      <c r="E104" s="4"/>
      <c r="F104" s="4"/>
      <c r="V104" s="4"/>
      <c r="W104" s="4"/>
      <c r="X104" s="4"/>
      <c r="Y104" s="4"/>
      <c r="Z104" s="4"/>
      <c r="AA104" s="4"/>
      <c r="AB104" s="4"/>
      <c r="AC104" s="4"/>
      <c r="AD104" s="4"/>
      <c r="AE104" s="4"/>
      <c r="AF104" s="4"/>
      <c r="AG104" s="4"/>
    </row>
    <row r="105" spans="3:33" ht="17.25" customHeight="1" x14ac:dyDescent="0.25">
      <c r="C105" s="4"/>
      <c r="D105" s="4"/>
      <c r="E105" s="4"/>
      <c r="F105" s="4"/>
      <c r="V105" s="4"/>
      <c r="W105" s="4"/>
      <c r="X105" s="4"/>
      <c r="Y105" s="4"/>
      <c r="Z105" s="4"/>
      <c r="AA105" s="4"/>
      <c r="AB105" s="4"/>
      <c r="AC105" s="4"/>
      <c r="AD105" s="4"/>
      <c r="AE105" s="4"/>
      <c r="AF105" s="4"/>
      <c r="AG105" s="4"/>
    </row>
    <row r="106" spans="3:33" ht="17.25" customHeight="1" x14ac:dyDescent="0.25">
      <c r="C106" s="4"/>
      <c r="D106" s="4"/>
      <c r="E106" s="4"/>
      <c r="F106" s="4"/>
      <c r="V106" s="4"/>
      <c r="W106" s="4"/>
      <c r="X106" s="4"/>
      <c r="Y106" s="4"/>
      <c r="Z106" s="4"/>
      <c r="AA106" s="4"/>
      <c r="AB106" s="4"/>
      <c r="AC106" s="4"/>
      <c r="AD106" s="4"/>
      <c r="AE106" s="4"/>
      <c r="AF106" s="4"/>
      <c r="AG106" s="4"/>
    </row>
    <row r="107" spans="3:33" ht="17.25" customHeight="1" x14ac:dyDescent="0.25">
      <c r="C107" s="4"/>
      <c r="D107" s="4"/>
      <c r="E107" s="4"/>
      <c r="F107" s="4"/>
      <c r="V107" s="4"/>
      <c r="W107" s="4"/>
      <c r="X107" s="4"/>
      <c r="Y107" s="4"/>
      <c r="Z107" s="4"/>
      <c r="AA107" s="4"/>
      <c r="AB107" s="4"/>
      <c r="AC107" s="4"/>
      <c r="AD107" s="4"/>
      <c r="AE107" s="4"/>
      <c r="AF107" s="4"/>
      <c r="AG107" s="4"/>
    </row>
    <row r="108" spans="3:33" ht="17.25" customHeight="1" x14ac:dyDescent="0.25">
      <c r="C108" s="4"/>
      <c r="D108" s="4"/>
      <c r="E108" s="4"/>
      <c r="F108" s="4"/>
      <c r="V108" s="4"/>
      <c r="W108" s="4"/>
      <c r="X108" s="4"/>
      <c r="Y108" s="4"/>
      <c r="Z108" s="4"/>
      <c r="AA108" s="4"/>
      <c r="AB108" s="4"/>
      <c r="AC108" s="4"/>
      <c r="AD108" s="4"/>
      <c r="AE108" s="4"/>
      <c r="AF108" s="4"/>
      <c r="AG108" s="4"/>
    </row>
    <row r="109" spans="3:33" ht="17.25" customHeight="1" x14ac:dyDescent="0.25">
      <c r="C109" s="4"/>
      <c r="D109" s="4"/>
      <c r="E109" s="4"/>
      <c r="F109" s="4"/>
      <c r="V109" s="4"/>
      <c r="W109" s="4"/>
      <c r="X109" s="4"/>
      <c r="Y109" s="4"/>
      <c r="Z109" s="4"/>
      <c r="AA109" s="4"/>
      <c r="AB109" s="4"/>
      <c r="AC109" s="4"/>
      <c r="AD109" s="4"/>
      <c r="AE109" s="4"/>
      <c r="AF109" s="4"/>
      <c r="AG109" s="4"/>
    </row>
    <row r="110" spans="3:33" ht="17.25" customHeight="1" x14ac:dyDescent="0.25">
      <c r="C110" s="4"/>
      <c r="D110" s="4"/>
      <c r="E110" s="4"/>
      <c r="F110" s="4"/>
      <c r="V110" s="4"/>
      <c r="W110" s="4"/>
      <c r="X110" s="4"/>
      <c r="Y110" s="4"/>
      <c r="Z110" s="4"/>
      <c r="AA110" s="4"/>
      <c r="AB110" s="4"/>
      <c r="AC110" s="4"/>
      <c r="AD110" s="4"/>
      <c r="AE110" s="4"/>
      <c r="AF110" s="4"/>
      <c r="AG110" s="4"/>
    </row>
    <row r="111" spans="3:33" ht="17.25" customHeight="1" x14ac:dyDescent="0.25">
      <c r="C111" s="4"/>
      <c r="D111" s="4"/>
      <c r="E111" s="4"/>
      <c r="F111" s="4"/>
      <c r="V111" s="4"/>
      <c r="W111" s="4"/>
      <c r="X111" s="4"/>
      <c r="Y111" s="4"/>
      <c r="Z111" s="4"/>
      <c r="AA111" s="4"/>
      <c r="AB111" s="4"/>
      <c r="AC111" s="4"/>
      <c r="AD111" s="4"/>
      <c r="AE111" s="4"/>
      <c r="AF111" s="4"/>
      <c r="AG111" s="4"/>
    </row>
    <row r="112" spans="3:33" ht="17.25" customHeight="1" x14ac:dyDescent="0.25">
      <c r="C112" s="4"/>
      <c r="D112" s="4"/>
      <c r="E112" s="4"/>
      <c r="F112" s="4"/>
      <c r="V112" s="4"/>
      <c r="W112" s="4"/>
      <c r="X112" s="4"/>
      <c r="Y112" s="4"/>
      <c r="Z112" s="4"/>
      <c r="AA112" s="4"/>
      <c r="AB112" s="4"/>
      <c r="AC112" s="4"/>
      <c r="AD112" s="4"/>
      <c r="AE112" s="4"/>
      <c r="AF112" s="4"/>
      <c r="AG112" s="4"/>
    </row>
    <row r="113" spans="3:33" ht="17.25" customHeight="1" x14ac:dyDescent="0.25">
      <c r="C113" s="4"/>
      <c r="D113" s="4"/>
      <c r="E113" s="4"/>
      <c r="F113" s="4"/>
      <c r="V113" s="4"/>
      <c r="W113" s="4"/>
      <c r="X113" s="4"/>
      <c r="Y113" s="4"/>
      <c r="Z113" s="4"/>
      <c r="AA113" s="4"/>
      <c r="AB113" s="4"/>
      <c r="AC113" s="4"/>
      <c r="AD113" s="4"/>
      <c r="AE113" s="4"/>
      <c r="AF113" s="4"/>
      <c r="AG113" s="4"/>
    </row>
    <row r="114" spans="3:33" ht="17.25" customHeight="1" x14ac:dyDescent="0.25">
      <c r="C114" s="4"/>
      <c r="D114" s="4"/>
      <c r="E114" s="4"/>
      <c r="F114" s="4"/>
      <c r="V114" s="4"/>
      <c r="W114" s="4"/>
      <c r="X114" s="4"/>
      <c r="Y114" s="4"/>
      <c r="Z114" s="4"/>
      <c r="AA114" s="4"/>
      <c r="AB114" s="4"/>
      <c r="AC114" s="4"/>
      <c r="AD114" s="4"/>
      <c r="AE114" s="4"/>
      <c r="AF114" s="4"/>
      <c r="AG114" s="4"/>
    </row>
    <row r="115" spans="3:33" ht="17.25" customHeight="1" x14ac:dyDescent="0.25">
      <c r="C115" s="4"/>
      <c r="D115" s="4"/>
      <c r="E115" s="4"/>
      <c r="F115" s="4"/>
      <c r="V115" s="4"/>
      <c r="W115" s="4"/>
      <c r="X115" s="4"/>
      <c r="Y115" s="4"/>
      <c r="Z115" s="4"/>
      <c r="AA115" s="4"/>
      <c r="AB115" s="4"/>
      <c r="AC115" s="4"/>
      <c r="AD115" s="4"/>
      <c r="AE115" s="4"/>
      <c r="AF115" s="4"/>
      <c r="AG115" s="4"/>
    </row>
    <row r="116" spans="3:33" ht="17.25" customHeight="1" x14ac:dyDescent="0.25">
      <c r="C116" s="4"/>
      <c r="D116" s="4"/>
      <c r="E116" s="4"/>
      <c r="F116" s="4"/>
      <c r="V116" s="4"/>
      <c r="W116" s="4"/>
      <c r="X116" s="4"/>
      <c r="Y116" s="4"/>
      <c r="Z116" s="4"/>
      <c r="AA116" s="4"/>
      <c r="AB116" s="4"/>
      <c r="AC116" s="4"/>
      <c r="AD116" s="4"/>
      <c r="AE116" s="4"/>
      <c r="AF116" s="4"/>
      <c r="AG116" s="4"/>
    </row>
    <row r="117" spans="3:33" ht="17.25" customHeight="1" x14ac:dyDescent="0.25">
      <c r="C117" s="4"/>
      <c r="D117" s="4"/>
      <c r="E117" s="4"/>
      <c r="F117" s="4"/>
      <c r="V117" s="4"/>
      <c r="W117" s="4"/>
      <c r="X117" s="4"/>
      <c r="Y117" s="4"/>
      <c r="Z117" s="4"/>
      <c r="AA117" s="4"/>
      <c r="AB117" s="4"/>
      <c r="AC117" s="4"/>
      <c r="AD117" s="4"/>
      <c r="AE117" s="4"/>
      <c r="AF117" s="4"/>
      <c r="AG117" s="4"/>
    </row>
    <row r="118" spans="3:33" ht="17.25" customHeight="1" x14ac:dyDescent="0.25">
      <c r="C118" s="4"/>
      <c r="D118" s="4"/>
      <c r="E118" s="4"/>
      <c r="F118" s="4"/>
      <c r="V118" s="4"/>
      <c r="W118" s="4"/>
      <c r="X118" s="4"/>
      <c r="Y118" s="4"/>
      <c r="Z118" s="4"/>
      <c r="AA118" s="4"/>
      <c r="AB118" s="4"/>
      <c r="AC118" s="4"/>
      <c r="AD118" s="4"/>
      <c r="AE118" s="4"/>
      <c r="AF118" s="4"/>
      <c r="AG118" s="4"/>
    </row>
    <row r="119" spans="3:33" ht="17.25" customHeight="1" x14ac:dyDescent="0.25">
      <c r="C119" s="4"/>
      <c r="D119" s="4"/>
      <c r="E119" s="4"/>
      <c r="F119" s="4"/>
      <c r="V119" s="4"/>
      <c r="W119" s="4"/>
      <c r="X119" s="4"/>
      <c r="Y119" s="4"/>
      <c r="Z119" s="4"/>
      <c r="AA119" s="4"/>
      <c r="AB119" s="4"/>
      <c r="AC119" s="4"/>
      <c r="AD119" s="4"/>
      <c r="AE119" s="4"/>
      <c r="AF119" s="4"/>
      <c r="AG119" s="4"/>
    </row>
    <row r="120" spans="3:33" ht="17.25" customHeight="1" x14ac:dyDescent="0.25">
      <c r="C120" s="4"/>
      <c r="D120" s="4"/>
      <c r="E120" s="4"/>
      <c r="F120" s="4"/>
      <c r="V120" s="4"/>
      <c r="W120" s="4"/>
      <c r="X120" s="4"/>
      <c r="Y120" s="4"/>
      <c r="Z120" s="4"/>
      <c r="AA120" s="4"/>
      <c r="AB120" s="4"/>
      <c r="AC120" s="4"/>
      <c r="AD120" s="4"/>
      <c r="AE120" s="4"/>
      <c r="AF120" s="4"/>
      <c r="AG120" s="4"/>
    </row>
    <row r="121" spans="3:33" ht="17.25" customHeight="1" x14ac:dyDescent="0.25">
      <c r="C121" s="4"/>
      <c r="D121" s="4"/>
      <c r="E121" s="4"/>
      <c r="F121" s="4"/>
      <c r="V121" s="4"/>
      <c r="W121" s="4"/>
      <c r="X121" s="4"/>
      <c r="Y121" s="4"/>
      <c r="Z121" s="4"/>
      <c r="AA121" s="4"/>
      <c r="AB121" s="4"/>
      <c r="AC121" s="4"/>
      <c r="AD121" s="4"/>
      <c r="AE121" s="4"/>
      <c r="AF121" s="4"/>
      <c r="AG121" s="4"/>
    </row>
    <row r="122" spans="3:33" ht="17.25" customHeight="1" x14ac:dyDescent="0.25">
      <c r="C122" s="4"/>
      <c r="D122" s="4"/>
      <c r="E122" s="4"/>
      <c r="F122" s="4"/>
      <c r="V122" s="4"/>
      <c r="W122" s="4"/>
      <c r="X122" s="4"/>
      <c r="Y122" s="4"/>
      <c r="Z122" s="4"/>
      <c r="AA122" s="4"/>
      <c r="AB122" s="4"/>
      <c r="AC122" s="4"/>
      <c r="AD122" s="4"/>
      <c r="AE122" s="4"/>
      <c r="AF122" s="4"/>
      <c r="AG122" s="4"/>
    </row>
    <row r="123" spans="3:33" ht="17.25" customHeight="1" x14ac:dyDescent="0.25">
      <c r="C123" s="4"/>
      <c r="D123" s="4"/>
      <c r="E123" s="4"/>
      <c r="F123" s="4"/>
      <c r="V123" s="4"/>
      <c r="W123" s="4"/>
      <c r="X123" s="4"/>
      <c r="Y123" s="4"/>
      <c r="Z123" s="4"/>
      <c r="AA123" s="4"/>
      <c r="AB123" s="4"/>
      <c r="AC123" s="4"/>
      <c r="AD123" s="4"/>
      <c r="AE123" s="4"/>
      <c r="AF123" s="4"/>
      <c r="AG123" s="4"/>
    </row>
    <row r="124" spans="3:33" ht="17.25" customHeight="1" x14ac:dyDescent="0.25">
      <c r="C124" s="4"/>
      <c r="D124" s="4"/>
      <c r="E124" s="4"/>
      <c r="F124" s="4"/>
      <c r="V124" s="4"/>
      <c r="W124" s="4"/>
      <c r="X124" s="4"/>
      <c r="Y124" s="4"/>
      <c r="Z124" s="4"/>
      <c r="AA124" s="4"/>
      <c r="AB124" s="4"/>
      <c r="AC124" s="4"/>
      <c r="AD124" s="4"/>
      <c r="AE124" s="4"/>
      <c r="AF124" s="4"/>
      <c r="AG124" s="4"/>
    </row>
    <row r="125" spans="3:33" ht="17.25" customHeight="1" x14ac:dyDescent="0.25">
      <c r="C125" s="4"/>
      <c r="D125" s="4"/>
      <c r="E125" s="4"/>
      <c r="F125" s="4"/>
      <c r="V125" s="4"/>
      <c r="W125" s="4"/>
      <c r="X125" s="4"/>
      <c r="Y125" s="4"/>
      <c r="Z125" s="4"/>
      <c r="AA125" s="4"/>
      <c r="AB125" s="4"/>
      <c r="AC125" s="4"/>
      <c r="AD125" s="4"/>
      <c r="AE125" s="4"/>
      <c r="AF125" s="4"/>
      <c r="AG125" s="4"/>
    </row>
    <row r="126" spans="3:33" ht="17.25" customHeight="1" x14ac:dyDescent="0.25">
      <c r="C126" s="4"/>
      <c r="D126" s="4"/>
      <c r="E126" s="4"/>
      <c r="F126" s="4"/>
      <c r="V126" s="4"/>
      <c r="W126" s="4"/>
      <c r="X126" s="4"/>
      <c r="Y126" s="4"/>
      <c r="Z126" s="4"/>
      <c r="AA126" s="4"/>
      <c r="AB126" s="4"/>
      <c r="AC126" s="4"/>
      <c r="AD126" s="4"/>
      <c r="AE126" s="4"/>
      <c r="AF126" s="4"/>
      <c r="AG126" s="4"/>
    </row>
    <row r="127" spans="3:33" ht="17.25" customHeight="1" x14ac:dyDescent="0.25">
      <c r="C127" s="4"/>
      <c r="D127" s="4"/>
      <c r="E127" s="4"/>
      <c r="F127" s="4"/>
      <c r="V127" s="4"/>
      <c r="W127" s="4"/>
      <c r="X127" s="4"/>
      <c r="Y127" s="4"/>
      <c r="Z127" s="4"/>
      <c r="AA127" s="4"/>
      <c r="AB127" s="4"/>
      <c r="AC127" s="4"/>
      <c r="AD127" s="4"/>
      <c r="AE127" s="4"/>
      <c r="AF127" s="4"/>
      <c r="AG127" s="4"/>
    </row>
    <row r="128" spans="3:33" ht="17.25" customHeight="1" x14ac:dyDescent="0.25">
      <c r="C128" s="4"/>
      <c r="D128" s="4"/>
      <c r="E128" s="4"/>
      <c r="F128" s="4"/>
      <c r="V128" s="4"/>
      <c r="W128" s="4"/>
      <c r="X128" s="4"/>
      <c r="Y128" s="4"/>
      <c r="Z128" s="4"/>
      <c r="AA128" s="4"/>
      <c r="AB128" s="4"/>
      <c r="AC128" s="4"/>
      <c r="AD128" s="4"/>
      <c r="AE128" s="4"/>
      <c r="AF128" s="4"/>
      <c r="AG128" s="4"/>
    </row>
    <row r="129" spans="3:33" ht="17.25" customHeight="1" x14ac:dyDescent="0.25">
      <c r="C129" s="4"/>
      <c r="D129" s="4"/>
      <c r="E129" s="4"/>
      <c r="F129" s="4"/>
      <c r="V129" s="4"/>
      <c r="W129" s="4"/>
      <c r="X129" s="4"/>
      <c r="Y129" s="4"/>
      <c r="Z129" s="4"/>
      <c r="AA129" s="4"/>
      <c r="AB129" s="4"/>
      <c r="AC129" s="4"/>
      <c r="AD129" s="4"/>
      <c r="AE129" s="4"/>
      <c r="AF129" s="4"/>
      <c r="AG129" s="4"/>
    </row>
    <row r="130" spans="3:33" ht="17.25" customHeight="1" x14ac:dyDescent="0.25">
      <c r="C130" s="4"/>
      <c r="D130" s="4"/>
      <c r="E130" s="4"/>
      <c r="F130" s="4"/>
      <c r="V130" s="4"/>
      <c r="W130" s="4"/>
      <c r="X130" s="4"/>
      <c r="Y130" s="4"/>
      <c r="Z130" s="4"/>
      <c r="AA130" s="4"/>
      <c r="AB130" s="4"/>
      <c r="AC130" s="4"/>
      <c r="AD130" s="4"/>
      <c r="AE130" s="4"/>
      <c r="AF130" s="4"/>
      <c r="AG130" s="4"/>
    </row>
    <row r="131" spans="3:33" ht="17.25" customHeight="1" x14ac:dyDescent="0.25">
      <c r="C131" s="4"/>
      <c r="D131" s="4"/>
      <c r="E131" s="4"/>
      <c r="F131" s="4"/>
      <c r="V131" s="4"/>
      <c r="W131" s="4"/>
      <c r="X131" s="4"/>
      <c r="Y131" s="4"/>
      <c r="Z131" s="4"/>
      <c r="AA131" s="4"/>
      <c r="AB131" s="4"/>
      <c r="AC131" s="4"/>
      <c r="AD131" s="4"/>
      <c r="AE131" s="4"/>
      <c r="AF131" s="4"/>
      <c r="AG131" s="4"/>
    </row>
    <row r="132" spans="3:33" ht="17.25" customHeight="1" x14ac:dyDescent="0.25">
      <c r="C132" s="4"/>
      <c r="D132" s="4"/>
      <c r="E132" s="4"/>
      <c r="F132" s="4"/>
      <c r="V132" s="4"/>
      <c r="W132" s="4"/>
      <c r="X132" s="4"/>
      <c r="Y132" s="4"/>
      <c r="Z132" s="4"/>
      <c r="AA132" s="4"/>
      <c r="AB132" s="4"/>
      <c r="AC132" s="4"/>
      <c r="AD132" s="4"/>
      <c r="AE132" s="4"/>
      <c r="AF132" s="4"/>
      <c r="AG132" s="4"/>
    </row>
    <row r="133" spans="3:33" ht="17.25" customHeight="1" x14ac:dyDescent="0.25">
      <c r="C133" s="4"/>
      <c r="D133" s="4"/>
      <c r="E133" s="4"/>
      <c r="F133" s="4"/>
      <c r="V133" s="4"/>
      <c r="W133" s="4"/>
      <c r="X133" s="4"/>
      <c r="Y133" s="4"/>
      <c r="Z133" s="4"/>
      <c r="AA133" s="4"/>
      <c r="AB133" s="4"/>
      <c r="AC133" s="4"/>
      <c r="AD133" s="4"/>
      <c r="AE133" s="4"/>
      <c r="AF133" s="4"/>
      <c r="AG133" s="4"/>
    </row>
    <row r="134" spans="3:33" ht="17.25" customHeight="1" x14ac:dyDescent="0.25">
      <c r="C134" s="4"/>
      <c r="D134" s="4"/>
      <c r="E134" s="4"/>
      <c r="F134" s="4"/>
      <c r="V134" s="4"/>
      <c r="W134" s="4"/>
      <c r="X134" s="4"/>
      <c r="Y134" s="4"/>
      <c r="Z134" s="4"/>
      <c r="AA134" s="4"/>
      <c r="AB134" s="4"/>
      <c r="AC134" s="4"/>
      <c r="AD134" s="4"/>
      <c r="AE134" s="4"/>
      <c r="AF134" s="4"/>
      <c r="AG134" s="4"/>
    </row>
    <row r="135" spans="3:33" ht="17.25" customHeight="1" x14ac:dyDescent="0.25">
      <c r="C135" s="4"/>
      <c r="D135" s="4"/>
      <c r="E135" s="4"/>
      <c r="F135" s="4"/>
      <c r="V135" s="4"/>
      <c r="W135" s="4"/>
      <c r="X135" s="4"/>
      <c r="Y135" s="4"/>
      <c r="Z135" s="4"/>
      <c r="AA135" s="4"/>
      <c r="AB135" s="4"/>
      <c r="AC135" s="4"/>
      <c r="AD135" s="4"/>
      <c r="AE135" s="4"/>
      <c r="AF135" s="4"/>
      <c r="AG135" s="4"/>
    </row>
    <row r="136" spans="3:33" ht="17.25" customHeight="1" x14ac:dyDescent="0.25">
      <c r="C136" s="4"/>
      <c r="D136" s="4"/>
      <c r="E136" s="4"/>
      <c r="F136" s="4"/>
      <c r="V136" s="4"/>
      <c r="W136" s="4"/>
      <c r="X136" s="4"/>
      <c r="Y136" s="4"/>
      <c r="Z136" s="4"/>
      <c r="AA136" s="4"/>
      <c r="AB136" s="4"/>
      <c r="AC136" s="4"/>
      <c r="AD136" s="4"/>
      <c r="AE136" s="4"/>
      <c r="AF136" s="4"/>
      <c r="AG136" s="4"/>
    </row>
    <row r="137" spans="3:33" ht="17.25" customHeight="1" x14ac:dyDescent="0.25">
      <c r="C137" s="4"/>
      <c r="D137" s="4"/>
      <c r="E137" s="4"/>
      <c r="F137" s="4"/>
      <c r="V137" s="4"/>
      <c r="W137" s="4"/>
      <c r="X137" s="4"/>
      <c r="Y137" s="4"/>
      <c r="Z137" s="4"/>
      <c r="AA137" s="4"/>
      <c r="AB137" s="4"/>
      <c r="AC137" s="4"/>
      <c r="AD137" s="4"/>
      <c r="AE137" s="4"/>
      <c r="AF137" s="4"/>
      <c r="AG137" s="4"/>
    </row>
    <row r="138" spans="3:33" ht="17.25" customHeight="1" x14ac:dyDescent="0.25">
      <c r="C138" s="4"/>
      <c r="D138" s="4"/>
      <c r="E138" s="4"/>
      <c r="F138" s="4"/>
      <c r="V138" s="4"/>
      <c r="W138" s="4"/>
      <c r="X138" s="4"/>
      <c r="Y138" s="4"/>
      <c r="Z138" s="4"/>
      <c r="AA138" s="4"/>
      <c r="AB138" s="4"/>
      <c r="AC138" s="4"/>
      <c r="AD138" s="4"/>
      <c r="AE138" s="4"/>
      <c r="AF138" s="4"/>
      <c r="AG138" s="4"/>
    </row>
    <row r="139" spans="3:33" ht="17.25" customHeight="1" x14ac:dyDescent="0.25">
      <c r="C139" s="4"/>
      <c r="D139" s="4"/>
      <c r="E139" s="4"/>
      <c r="F139" s="4"/>
      <c r="V139" s="4"/>
      <c r="W139" s="4"/>
      <c r="X139" s="4"/>
      <c r="Y139" s="4"/>
      <c r="Z139" s="4"/>
      <c r="AA139" s="4"/>
      <c r="AB139" s="4"/>
      <c r="AC139" s="4"/>
      <c r="AD139" s="4"/>
      <c r="AE139" s="4"/>
      <c r="AF139" s="4"/>
      <c r="AG139" s="4"/>
    </row>
    <row r="140" spans="3:33" ht="17.25" customHeight="1" x14ac:dyDescent="0.25">
      <c r="C140" s="4"/>
      <c r="D140" s="4"/>
      <c r="E140" s="4"/>
      <c r="F140" s="4"/>
      <c r="V140" s="4"/>
      <c r="W140" s="4"/>
      <c r="X140" s="4"/>
      <c r="Y140" s="4"/>
      <c r="Z140" s="4"/>
      <c r="AA140" s="4"/>
      <c r="AB140" s="4"/>
      <c r="AC140" s="4"/>
      <c r="AD140" s="4"/>
      <c r="AE140" s="4"/>
      <c r="AF140" s="4"/>
      <c r="AG140" s="4"/>
    </row>
    <row r="141" spans="3:33" ht="17.25" customHeight="1" x14ac:dyDescent="0.25">
      <c r="C141" s="4"/>
      <c r="D141" s="4"/>
      <c r="E141" s="4"/>
      <c r="F141" s="4"/>
      <c r="V141" s="4"/>
      <c r="W141" s="4"/>
      <c r="X141" s="4"/>
      <c r="Y141" s="4"/>
      <c r="Z141" s="4"/>
      <c r="AA141" s="4"/>
      <c r="AB141" s="4"/>
      <c r="AC141" s="4"/>
      <c r="AD141" s="4"/>
      <c r="AE141" s="4"/>
      <c r="AF141" s="4"/>
      <c r="AG141" s="4"/>
    </row>
    <row r="142" spans="3:33" ht="17.25" customHeight="1" x14ac:dyDescent="0.25">
      <c r="C142" s="4"/>
      <c r="D142" s="4"/>
      <c r="E142" s="4"/>
      <c r="F142" s="4"/>
      <c r="V142" s="4"/>
      <c r="W142" s="4"/>
      <c r="X142" s="4"/>
      <c r="Y142" s="4"/>
      <c r="Z142" s="4"/>
      <c r="AA142" s="4"/>
      <c r="AB142" s="4"/>
      <c r="AC142" s="4"/>
      <c r="AD142" s="4"/>
      <c r="AE142" s="4"/>
      <c r="AF142" s="4"/>
      <c r="AG142" s="4"/>
    </row>
    <row r="143" spans="3:33" ht="17.25" customHeight="1" x14ac:dyDescent="0.25">
      <c r="C143" s="4"/>
      <c r="D143" s="4"/>
      <c r="E143" s="4"/>
      <c r="F143" s="4"/>
      <c r="V143" s="4"/>
      <c r="W143" s="4"/>
      <c r="X143" s="4"/>
      <c r="Y143" s="4"/>
      <c r="Z143" s="4"/>
      <c r="AA143" s="4"/>
      <c r="AB143" s="4"/>
      <c r="AC143" s="4"/>
      <c r="AD143" s="4"/>
      <c r="AE143" s="4"/>
      <c r="AF143" s="4"/>
      <c r="AG143" s="4"/>
    </row>
    <row r="144" spans="3:33" ht="17.25" customHeight="1" x14ac:dyDescent="0.25">
      <c r="C144" s="4"/>
      <c r="D144" s="4"/>
      <c r="E144" s="4"/>
      <c r="F144" s="4"/>
      <c r="V144" s="4"/>
      <c r="W144" s="4"/>
      <c r="X144" s="4"/>
      <c r="Y144" s="4"/>
      <c r="Z144" s="4"/>
      <c r="AA144" s="4"/>
      <c r="AB144" s="4"/>
      <c r="AC144" s="4"/>
      <c r="AD144" s="4"/>
      <c r="AE144" s="4"/>
      <c r="AF144" s="4"/>
      <c r="AG144" s="4"/>
    </row>
    <row r="145" spans="3:33" ht="17.25" customHeight="1" x14ac:dyDescent="0.25">
      <c r="C145" s="4"/>
      <c r="D145" s="4"/>
      <c r="E145" s="4"/>
      <c r="F145" s="4"/>
      <c r="V145" s="4"/>
      <c r="W145" s="4"/>
      <c r="X145" s="4"/>
      <c r="Y145" s="4"/>
      <c r="Z145" s="4"/>
      <c r="AA145" s="4"/>
      <c r="AB145" s="4"/>
      <c r="AC145" s="4"/>
      <c r="AD145" s="4"/>
      <c r="AE145" s="4"/>
      <c r="AF145" s="4"/>
      <c r="AG145" s="4"/>
    </row>
    <row r="146" spans="3:33" ht="17.25" customHeight="1" x14ac:dyDescent="0.25">
      <c r="C146" s="4"/>
      <c r="D146" s="4"/>
      <c r="E146" s="4"/>
      <c r="F146" s="4"/>
      <c r="V146" s="4"/>
      <c r="W146" s="4"/>
      <c r="X146" s="4"/>
      <c r="Y146" s="4"/>
      <c r="Z146" s="4"/>
      <c r="AA146" s="4"/>
      <c r="AB146" s="4"/>
      <c r="AC146" s="4"/>
      <c r="AD146" s="4"/>
      <c r="AE146" s="4"/>
      <c r="AF146" s="4"/>
      <c r="AG146" s="4"/>
    </row>
    <row r="147" spans="3:33" ht="17.25" customHeight="1" x14ac:dyDescent="0.25">
      <c r="C147" s="4"/>
      <c r="D147" s="4"/>
      <c r="E147" s="4"/>
      <c r="F147" s="4"/>
      <c r="V147" s="4"/>
      <c r="W147" s="4"/>
      <c r="X147" s="4"/>
      <c r="Y147" s="4"/>
      <c r="Z147" s="4"/>
      <c r="AA147" s="4"/>
      <c r="AB147" s="4"/>
      <c r="AC147" s="4"/>
      <c r="AD147" s="4"/>
      <c r="AE147" s="4"/>
      <c r="AF147" s="4"/>
      <c r="AG147" s="4"/>
    </row>
    <row r="148" spans="3:33" ht="17.25" customHeight="1" x14ac:dyDescent="0.25">
      <c r="C148" s="4"/>
      <c r="D148" s="4"/>
      <c r="E148" s="4"/>
      <c r="F148" s="4"/>
      <c r="V148" s="4"/>
      <c r="W148" s="4"/>
      <c r="X148" s="4"/>
      <c r="Y148" s="4"/>
      <c r="Z148" s="4"/>
      <c r="AA148" s="4"/>
      <c r="AB148" s="4"/>
      <c r="AC148" s="4"/>
      <c r="AD148" s="4"/>
      <c r="AE148" s="4"/>
      <c r="AF148" s="4"/>
      <c r="AG148" s="4"/>
    </row>
    <row r="149" spans="3:33" ht="17.25" customHeight="1" x14ac:dyDescent="0.25">
      <c r="C149" s="4"/>
      <c r="D149" s="4"/>
      <c r="E149" s="4"/>
      <c r="F149" s="4"/>
      <c r="V149" s="4"/>
      <c r="W149" s="4"/>
      <c r="X149" s="4"/>
      <c r="Y149" s="4"/>
      <c r="Z149" s="4"/>
      <c r="AA149" s="4"/>
      <c r="AB149" s="4"/>
      <c r="AC149" s="4"/>
      <c r="AD149" s="4"/>
      <c r="AE149" s="4"/>
      <c r="AF149" s="4"/>
      <c r="AG149" s="4"/>
    </row>
    <row r="150" spans="3:33" ht="17.25" customHeight="1" x14ac:dyDescent="0.25">
      <c r="C150" s="4"/>
      <c r="D150" s="4"/>
      <c r="E150" s="4"/>
      <c r="F150" s="4"/>
      <c r="V150" s="4"/>
      <c r="W150" s="4"/>
      <c r="X150" s="4"/>
      <c r="Y150" s="4"/>
      <c r="Z150" s="4"/>
      <c r="AA150" s="4"/>
      <c r="AB150" s="4"/>
      <c r="AC150" s="4"/>
      <c r="AD150" s="4"/>
      <c r="AE150" s="4"/>
      <c r="AF150" s="4"/>
      <c r="AG150" s="4"/>
    </row>
    <row r="151" spans="3:33" ht="17.25" customHeight="1" x14ac:dyDescent="0.25">
      <c r="C151" s="4"/>
      <c r="D151" s="4"/>
      <c r="E151" s="4"/>
      <c r="F151" s="4"/>
      <c r="V151" s="4"/>
      <c r="W151" s="4"/>
      <c r="X151" s="4"/>
      <c r="Y151" s="4"/>
      <c r="Z151" s="4"/>
      <c r="AA151" s="4"/>
      <c r="AB151" s="4"/>
      <c r="AC151" s="4"/>
      <c r="AD151" s="4"/>
      <c r="AE151" s="4"/>
      <c r="AF151" s="4"/>
      <c r="AG151" s="4"/>
    </row>
    <row r="152" spans="3:33" ht="17.25" customHeight="1" x14ac:dyDescent="0.25">
      <c r="C152" s="4"/>
      <c r="D152" s="4"/>
      <c r="E152" s="4"/>
      <c r="F152" s="4"/>
      <c r="V152" s="4"/>
      <c r="W152" s="4"/>
      <c r="X152" s="4"/>
      <c r="Y152" s="4"/>
      <c r="Z152" s="4"/>
      <c r="AA152" s="4"/>
      <c r="AB152" s="4"/>
      <c r="AC152" s="4"/>
      <c r="AD152" s="4"/>
      <c r="AE152" s="4"/>
      <c r="AF152" s="4"/>
      <c r="AG152" s="4"/>
    </row>
    <row r="153" spans="3:33" ht="17.25" customHeight="1" x14ac:dyDescent="0.25">
      <c r="C153" s="4"/>
      <c r="D153" s="4"/>
      <c r="E153" s="4"/>
      <c r="F153" s="4"/>
      <c r="V153" s="4"/>
      <c r="W153" s="4"/>
      <c r="X153" s="4"/>
      <c r="Y153" s="4"/>
      <c r="Z153" s="4"/>
      <c r="AA153" s="4"/>
      <c r="AB153" s="4"/>
      <c r="AC153" s="4"/>
      <c r="AD153" s="4"/>
      <c r="AE153" s="4"/>
      <c r="AF153" s="4"/>
      <c r="AG153" s="4"/>
    </row>
    <row r="154" spans="3:33" ht="17.25" customHeight="1" x14ac:dyDescent="0.25">
      <c r="C154" s="4"/>
      <c r="D154" s="4"/>
      <c r="E154" s="4"/>
      <c r="F154" s="4"/>
      <c r="V154" s="4"/>
      <c r="W154" s="4"/>
      <c r="X154" s="4"/>
      <c r="Y154" s="4"/>
      <c r="Z154" s="4"/>
      <c r="AA154" s="4"/>
      <c r="AB154" s="4"/>
      <c r="AC154" s="4"/>
      <c r="AD154" s="4"/>
      <c r="AE154" s="4"/>
      <c r="AF154" s="4"/>
      <c r="AG154" s="4"/>
    </row>
    <row r="155" spans="3:33" ht="17.25" customHeight="1" x14ac:dyDescent="0.25">
      <c r="C155" s="4"/>
      <c r="D155" s="4"/>
      <c r="E155" s="4"/>
      <c r="F155" s="4"/>
      <c r="V155" s="4"/>
      <c r="W155" s="4"/>
      <c r="X155" s="4"/>
      <c r="Y155" s="4"/>
      <c r="Z155" s="4"/>
      <c r="AA155" s="4"/>
      <c r="AB155" s="4"/>
      <c r="AC155" s="4"/>
      <c r="AD155" s="4"/>
      <c r="AE155" s="4"/>
      <c r="AF155" s="4"/>
      <c r="AG155" s="4"/>
    </row>
    <row r="156" spans="3:33" ht="17.25" customHeight="1" x14ac:dyDescent="0.25">
      <c r="C156" s="4"/>
      <c r="D156" s="4"/>
      <c r="E156" s="4"/>
      <c r="F156" s="4"/>
      <c r="V156" s="4"/>
      <c r="W156" s="4"/>
      <c r="X156" s="4"/>
      <c r="Y156" s="4"/>
      <c r="Z156" s="4"/>
      <c r="AA156" s="4"/>
      <c r="AB156" s="4"/>
      <c r="AC156" s="4"/>
      <c r="AD156" s="4"/>
      <c r="AE156" s="4"/>
      <c r="AF156" s="4"/>
      <c r="AG156" s="4"/>
    </row>
    <row r="157" spans="3:33" ht="17.25" customHeight="1" x14ac:dyDescent="0.25">
      <c r="C157" s="4"/>
      <c r="D157" s="4"/>
      <c r="E157" s="4"/>
      <c r="F157" s="4"/>
      <c r="V157" s="4"/>
      <c r="W157" s="4"/>
      <c r="X157" s="4"/>
      <c r="Y157" s="4"/>
      <c r="Z157" s="4"/>
      <c r="AA157" s="4"/>
      <c r="AB157" s="4"/>
      <c r="AC157" s="4"/>
      <c r="AD157" s="4"/>
      <c r="AE157" s="4"/>
      <c r="AF157" s="4"/>
      <c r="AG157" s="4"/>
    </row>
    <row r="158" spans="3:33" ht="17.25" customHeight="1" x14ac:dyDescent="0.25">
      <c r="C158" s="4"/>
      <c r="D158" s="4"/>
      <c r="E158" s="4"/>
      <c r="F158" s="4"/>
      <c r="V158" s="4"/>
      <c r="W158" s="4"/>
      <c r="X158" s="4"/>
      <c r="Y158" s="4"/>
      <c r="Z158" s="4"/>
      <c r="AA158" s="4"/>
      <c r="AB158" s="4"/>
      <c r="AC158" s="4"/>
      <c r="AD158" s="4"/>
      <c r="AE158" s="4"/>
      <c r="AF158" s="4"/>
      <c r="AG158" s="4"/>
    </row>
    <row r="159" spans="3:33" ht="17.25" customHeight="1" x14ac:dyDescent="0.25">
      <c r="C159" s="4"/>
      <c r="D159" s="4"/>
      <c r="E159" s="4"/>
      <c r="F159" s="4"/>
      <c r="V159" s="4"/>
      <c r="W159" s="4"/>
      <c r="X159" s="4"/>
      <c r="Y159" s="4"/>
      <c r="Z159" s="4"/>
      <c r="AA159" s="4"/>
      <c r="AB159" s="4"/>
      <c r="AC159" s="4"/>
      <c r="AD159" s="4"/>
      <c r="AE159" s="4"/>
      <c r="AF159" s="4"/>
      <c r="AG159" s="4"/>
    </row>
    <row r="160" spans="3:33" ht="17.25" customHeight="1" x14ac:dyDescent="0.25">
      <c r="C160" s="4"/>
      <c r="D160" s="4"/>
      <c r="E160" s="4"/>
      <c r="F160" s="4"/>
      <c r="V160" s="4"/>
      <c r="W160" s="4"/>
      <c r="X160" s="4"/>
      <c r="Y160" s="4"/>
      <c r="Z160" s="4"/>
      <c r="AA160" s="4"/>
      <c r="AB160" s="4"/>
      <c r="AC160" s="4"/>
      <c r="AD160" s="4"/>
      <c r="AE160" s="4"/>
      <c r="AF160" s="4"/>
      <c r="AG160" s="4"/>
    </row>
    <row r="161" spans="3:33" ht="17.25" customHeight="1" x14ac:dyDescent="0.25">
      <c r="C161" s="4"/>
      <c r="D161" s="4"/>
      <c r="E161" s="4"/>
      <c r="F161" s="4"/>
      <c r="V161" s="4"/>
      <c r="W161" s="4"/>
      <c r="X161" s="4"/>
      <c r="Y161" s="4"/>
      <c r="Z161" s="4"/>
      <c r="AA161" s="4"/>
      <c r="AB161" s="4"/>
      <c r="AC161" s="4"/>
      <c r="AD161" s="4"/>
      <c r="AE161" s="4"/>
      <c r="AF161" s="4"/>
      <c r="AG161" s="4"/>
    </row>
    <row r="162" spans="3:33" ht="17.25" customHeight="1" x14ac:dyDescent="0.25">
      <c r="C162" s="4"/>
      <c r="D162" s="4"/>
      <c r="E162" s="4"/>
      <c r="F162" s="4"/>
      <c r="V162" s="4"/>
      <c r="W162" s="4"/>
      <c r="X162" s="4"/>
      <c r="Y162" s="4"/>
      <c r="Z162" s="4"/>
      <c r="AA162" s="4"/>
      <c r="AB162" s="4"/>
      <c r="AC162" s="4"/>
      <c r="AD162" s="4"/>
      <c r="AE162" s="4"/>
      <c r="AF162" s="4"/>
      <c r="AG162" s="4"/>
    </row>
    <row r="163" spans="3:33" ht="17.25" customHeight="1" x14ac:dyDescent="0.25">
      <c r="C163" s="4"/>
      <c r="D163" s="4"/>
      <c r="E163" s="4"/>
      <c r="F163" s="4"/>
      <c r="V163" s="4"/>
      <c r="W163" s="4"/>
      <c r="X163" s="4"/>
      <c r="Y163" s="4"/>
      <c r="Z163" s="4"/>
      <c r="AA163" s="4"/>
      <c r="AB163" s="4"/>
      <c r="AC163" s="4"/>
      <c r="AD163" s="4"/>
      <c r="AE163" s="4"/>
      <c r="AF163" s="4"/>
      <c r="AG163" s="4"/>
    </row>
    <row r="164" spans="3:33" ht="17.25" customHeight="1" x14ac:dyDescent="0.25">
      <c r="C164" s="4"/>
      <c r="D164" s="4"/>
      <c r="E164" s="4"/>
      <c r="F164" s="4"/>
      <c r="V164" s="4"/>
      <c r="W164" s="4"/>
      <c r="X164" s="4"/>
      <c r="Y164" s="4"/>
      <c r="Z164" s="4"/>
      <c r="AA164" s="4"/>
      <c r="AB164" s="4"/>
      <c r="AC164" s="4"/>
      <c r="AD164" s="4"/>
      <c r="AE164" s="4"/>
      <c r="AF164" s="4"/>
      <c r="AG164" s="4"/>
    </row>
    <row r="165" spans="3:33" ht="17.25" customHeight="1" x14ac:dyDescent="0.25">
      <c r="C165" s="4"/>
      <c r="D165" s="4"/>
      <c r="E165" s="4"/>
      <c r="F165" s="4"/>
      <c r="V165" s="4"/>
      <c r="W165" s="4"/>
      <c r="X165" s="4"/>
      <c r="Y165" s="4"/>
      <c r="Z165" s="4"/>
      <c r="AA165" s="4"/>
      <c r="AB165" s="4"/>
      <c r="AC165" s="4"/>
      <c r="AD165" s="4"/>
      <c r="AE165" s="4"/>
      <c r="AF165" s="4"/>
      <c r="AG165" s="4"/>
    </row>
    <row r="166" spans="3:33" ht="17.25" customHeight="1" x14ac:dyDescent="0.25">
      <c r="C166" s="4"/>
      <c r="D166" s="4"/>
      <c r="E166" s="4"/>
      <c r="F166" s="4"/>
      <c r="V166" s="4"/>
      <c r="W166" s="4"/>
      <c r="X166" s="4"/>
      <c r="Y166" s="4"/>
      <c r="Z166" s="4"/>
      <c r="AA166" s="4"/>
      <c r="AB166" s="4"/>
      <c r="AC166" s="4"/>
      <c r="AD166" s="4"/>
      <c r="AE166" s="4"/>
      <c r="AF166" s="4"/>
      <c r="AG166" s="4"/>
    </row>
    <row r="167" spans="3:33" ht="17.25" customHeight="1" x14ac:dyDescent="0.25">
      <c r="C167" s="4"/>
      <c r="D167" s="4"/>
      <c r="E167" s="4"/>
      <c r="F167" s="4"/>
      <c r="V167" s="4"/>
      <c r="W167" s="4"/>
      <c r="X167" s="4"/>
      <c r="Y167" s="4"/>
      <c r="Z167" s="4"/>
      <c r="AA167" s="4"/>
      <c r="AB167" s="4"/>
      <c r="AC167" s="4"/>
      <c r="AD167" s="4"/>
      <c r="AE167" s="4"/>
      <c r="AF167" s="4"/>
      <c r="AG167" s="4"/>
    </row>
    <row r="168" spans="3:33" ht="17.25" customHeight="1" x14ac:dyDescent="0.25">
      <c r="C168" s="4"/>
      <c r="D168" s="4"/>
      <c r="E168" s="4"/>
      <c r="F168" s="4"/>
      <c r="V168" s="4"/>
      <c r="W168" s="4"/>
      <c r="X168" s="4"/>
      <c r="Y168" s="4"/>
      <c r="Z168" s="4"/>
      <c r="AA168" s="4"/>
      <c r="AB168" s="4"/>
      <c r="AC168" s="4"/>
      <c r="AD168" s="4"/>
      <c r="AE168" s="4"/>
      <c r="AF168" s="4"/>
      <c r="AG168" s="4"/>
    </row>
    <row r="169" spans="3:33" ht="17.25" customHeight="1" x14ac:dyDescent="0.25">
      <c r="C169" s="4"/>
      <c r="D169" s="4"/>
      <c r="E169" s="4"/>
      <c r="F169" s="4"/>
      <c r="V169" s="4"/>
      <c r="W169" s="4"/>
      <c r="X169" s="4"/>
      <c r="Y169" s="4"/>
      <c r="Z169" s="4"/>
      <c r="AA169" s="4"/>
      <c r="AB169" s="4"/>
      <c r="AC169" s="4"/>
      <c r="AD169" s="4"/>
      <c r="AE169" s="4"/>
      <c r="AF169" s="4"/>
      <c r="AG169" s="4"/>
    </row>
    <row r="170" spans="3:33" ht="17.25" customHeight="1" x14ac:dyDescent="0.25">
      <c r="C170" s="4"/>
      <c r="D170" s="4"/>
      <c r="E170" s="4"/>
      <c r="F170" s="4"/>
      <c r="V170" s="4"/>
      <c r="W170" s="4"/>
      <c r="X170" s="4"/>
      <c r="Y170" s="4"/>
      <c r="Z170" s="4"/>
      <c r="AA170" s="4"/>
      <c r="AB170" s="4"/>
      <c r="AC170" s="4"/>
      <c r="AD170" s="4"/>
      <c r="AE170" s="4"/>
      <c r="AF170" s="4"/>
      <c r="AG170" s="4"/>
    </row>
    <row r="171" spans="3:33" ht="17.25" customHeight="1" x14ac:dyDescent="0.25">
      <c r="C171" s="4"/>
      <c r="D171" s="4"/>
      <c r="E171" s="4"/>
      <c r="F171" s="4"/>
      <c r="V171" s="4"/>
      <c r="W171" s="4"/>
      <c r="X171" s="4"/>
      <c r="Y171" s="4"/>
      <c r="Z171" s="4"/>
      <c r="AA171" s="4"/>
      <c r="AB171" s="4"/>
      <c r="AC171" s="4"/>
      <c r="AD171" s="4"/>
      <c r="AE171" s="4"/>
      <c r="AF171" s="4"/>
      <c r="AG171" s="4"/>
    </row>
    <row r="172" spans="3:33" ht="17.25" customHeight="1" x14ac:dyDescent="0.25">
      <c r="C172" s="4"/>
      <c r="D172" s="4"/>
      <c r="E172" s="4"/>
      <c r="F172" s="4"/>
      <c r="V172" s="4"/>
      <c r="W172" s="4"/>
      <c r="X172" s="4"/>
      <c r="Y172" s="4"/>
      <c r="Z172" s="4"/>
      <c r="AA172" s="4"/>
      <c r="AB172" s="4"/>
      <c r="AC172" s="4"/>
      <c r="AD172" s="4"/>
      <c r="AE172" s="4"/>
      <c r="AF172" s="4"/>
      <c r="AG172" s="4"/>
    </row>
    <row r="173" spans="3:33" ht="17.25" customHeight="1" x14ac:dyDescent="0.25">
      <c r="C173" s="4"/>
      <c r="D173" s="4"/>
      <c r="E173" s="4"/>
      <c r="F173" s="4"/>
      <c r="V173" s="4"/>
      <c r="W173" s="4"/>
      <c r="X173" s="4"/>
      <c r="Y173" s="4"/>
      <c r="Z173" s="4"/>
      <c r="AA173" s="4"/>
      <c r="AB173" s="4"/>
      <c r="AC173" s="4"/>
      <c r="AD173" s="4"/>
      <c r="AE173" s="4"/>
      <c r="AF173" s="4"/>
      <c r="AG173" s="4"/>
    </row>
    <row r="174" spans="3:33" ht="17.25" customHeight="1" x14ac:dyDescent="0.25">
      <c r="C174" s="4"/>
      <c r="D174" s="4"/>
      <c r="E174" s="4"/>
      <c r="F174" s="4"/>
      <c r="V174" s="4"/>
      <c r="W174" s="4"/>
      <c r="X174" s="4"/>
      <c r="Y174" s="4"/>
      <c r="Z174" s="4"/>
      <c r="AA174" s="4"/>
      <c r="AB174" s="4"/>
      <c r="AC174" s="4"/>
      <c r="AD174" s="4"/>
      <c r="AE174" s="4"/>
      <c r="AF174" s="4"/>
      <c r="AG174" s="4"/>
    </row>
    <row r="175" spans="3:33" ht="17.25" customHeight="1" x14ac:dyDescent="0.25">
      <c r="C175" s="4"/>
      <c r="D175" s="4"/>
      <c r="E175" s="4"/>
      <c r="F175" s="4"/>
      <c r="V175" s="4"/>
      <c r="W175" s="4"/>
      <c r="X175" s="4"/>
      <c r="Y175" s="4"/>
      <c r="Z175" s="4"/>
      <c r="AA175" s="4"/>
      <c r="AB175" s="4"/>
      <c r="AC175" s="4"/>
      <c r="AD175" s="4"/>
      <c r="AE175" s="4"/>
      <c r="AF175" s="4"/>
      <c r="AG175" s="4"/>
    </row>
    <row r="176" spans="3:33" ht="17.25" customHeight="1" x14ac:dyDescent="0.25">
      <c r="C176" s="4"/>
      <c r="D176" s="4"/>
      <c r="E176" s="4"/>
      <c r="F176" s="4"/>
      <c r="V176" s="4"/>
      <c r="W176" s="4"/>
      <c r="X176" s="4"/>
      <c r="Y176" s="4"/>
      <c r="Z176" s="4"/>
      <c r="AA176" s="4"/>
      <c r="AB176" s="4"/>
      <c r="AC176" s="4"/>
      <c r="AD176" s="4"/>
      <c r="AE176" s="4"/>
      <c r="AF176" s="4"/>
      <c r="AG176" s="4"/>
    </row>
    <row r="177" spans="3:33" ht="17.25" customHeight="1" x14ac:dyDescent="0.25">
      <c r="C177" s="4"/>
      <c r="D177" s="4"/>
      <c r="E177" s="4"/>
      <c r="F177" s="4"/>
      <c r="V177" s="4"/>
      <c r="W177" s="4"/>
      <c r="X177" s="4"/>
      <c r="Y177" s="4"/>
      <c r="Z177" s="4"/>
      <c r="AA177" s="4"/>
      <c r="AB177" s="4"/>
      <c r="AC177" s="4"/>
      <c r="AD177" s="4"/>
      <c r="AE177" s="4"/>
      <c r="AF177" s="4"/>
      <c r="AG177" s="4"/>
    </row>
    <row r="178" spans="3:33" ht="17.25" customHeight="1" x14ac:dyDescent="0.25">
      <c r="C178" s="4"/>
      <c r="D178" s="4"/>
      <c r="E178" s="4"/>
      <c r="F178" s="4"/>
      <c r="V178" s="4"/>
      <c r="W178" s="4"/>
      <c r="X178" s="4"/>
      <c r="Y178" s="4"/>
      <c r="Z178" s="4"/>
      <c r="AA178" s="4"/>
      <c r="AB178" s="4"/>
      <c r="AC178" s="4"/>
      <c r="AD178" s="4"/>
      <c r="AE178" s="4"/>
      <c r="AF178" s="4"/>
      <c r="AG178" s="4"/>
    </row>
    <row r="179" spans="3:33" ht="17.25" customHeight="1" x14ac:dyDescent="0.25">
      <c r="C179" s="4"/>
      <c r="D179" s="4"/>
      <c r="E179" s="4"/>
      <c r="F179" s="4"/>
      <c r="V179" s="4"/>
      <c r="W179" s="4"/>
      <c r="X179" s="4"/>
      <c r="Y179" s="4"/>
      <c r="Z179" s="4"/>
      <c r="AA179" s="4"/>
      <c r="AB179" s="4"/>
      <c r="AC179" s="4"/>
      <c r="AD179" s="4"/>
      <c r="AE179" s="4"/>
      <c r="AF179" s="4"/>
      <c r="AG179" s="4"/>
    </row>
    <row r="180" spans="3:33" ht="17.25" customHeight="1" x14ac:dyDescent="0.25">
      <c r="C180" s="4"/>
      <c r="D180" s="4"/>
      <c r="E180" s="4"/>
      <c r="F180" s="4"/>
      <c r="V180" s="4"/>
      <c r="W180" s="4"/>
      <c r="X180" s="4"/>
      <c r="Y180" s="4"/>
      <c r="Z180" s="4"/>
      <c r="AA180" s="4"/>
      <c r="AB180" s="4"/>
      <c r="AC180" s="4"/>
      <c r="AD180" s="4"/>
      <c r="AE180" s="4"/>
      <c r="AF180" s="4"/>
      <c r="AG180" s="4"/>
    </row>
    <row r="181" spans="3:33" ht="17.25" customHeight="1" x14ac:dyDescent="0.25">
      <c r="C181" s="4"/>
      <c r="D181" s="4"/>
      <c r="E181" s="4"/>
      <c r="F181" s="4"/>
      <c r="V181" s="4"/>
      <c r="W181" s="4"/>
      <c r="X181" s="4"/>
      <c r="Y181" s="4"/>
      <c r="Z181" s="4"/>
      <c r="AA181" s="4"/>
      <c r="AB181" s="4"/>
      <c r="AC181" s="4"/>
      <c r="AD181" s="4"/>
      <c r="AE181" s="4"/>
      <c r="AF181" s="4"/>
      <c r="AG181" s="4"/>
    </row>
    <row r="182" spans="3:33" ht="17.25" customHeight="1" x14ac:dyDescent="0.25">
      <c r="C182" s="4"/>
      <c r="D182" s="4"/>
      <c r="E182" s="4"/>
      <c r="F182" s="4"/>
      <c r="V182" s="4"/>
      <c r="W182" s="4"/>
      <c r="X182" s="4"/>
      <c r="Y182" s="4"/>
      <c r="Z182" s="4"/>
      <c r="AA182" s="4"/>
      <c r="AB182" s="4"/>
      <c r="AC182" s="4"/>
      <c r="AD182" s="4"/>
      <c r="AE182" s="4"/>
      <c r="AF182" s="4"/>
      <c r="AG182" s="4"/>
    </row>
    <row r="183" spans="3:33" ht="17.25" customHeight="1" x14ac:dyDescent="0.25">
      <c r="C183" s="4"/>
      <c r="D183" s="4"/>
      <c r="E183" s="4"/>
      <c r="F183" s="4"/>
      <c r="V183" s="4"/>
      <c r="W183" s="4"/>
      <c r="X183" s="4"/>
      <c r="Y183" s="4"/>
      <c r="Z183" s="4"/>
      <c r="AA183" s="4"/>
      <c r="AB183" s="4"/>
      <c r="AC183" s="4"/>
      <c r="AD183" s="4"/>
      <c r="AE183" s="4"/>
      <c r="AF183" s="4"/>
      <c r="AG183" s="4"/>
    </row>
    <row r="184" spans="3:33" ht="17.25" customHeight="1" x14ac:dyDescent="0.25">
      <c r="C184" s="4"/>
      <c r="D184" s="4"/>
      <c r="E184" s="4"/>
      <c r="F184" s="4"/>
      <c r="V184" s="4"/>
      <c r="W184" s="4"/>
      <c r="X184" s="4"/>
      <c r="Y184" s="4"/>
      <c r="Z184" s="4"/>
      <c r="AA184" s="4"/>
      <c r="AB184" s="4"/>
      <c r="AC184" s="4"/>
      <c r="AD184" s="4"/>
      <c r="AE184" s="4"/>
      <c r="AF184" s="4"/>
      <c r="AG184" s="4"/>
    </row>
    <row r="185" spans="3:33" ht="17.25" customHeight="1" x14ac:dyDescent="0.25">
      <c r="C185" s="4"/>
      <c r="D185" s="4"/>
      <c r="E185" s="4"/>
      <c r="F185" s="4"/>
      <c r="V185" s="4"/>
      <c r="W185" s="4"/>
      <c r="X185" s="4"/>
      <c r="Y185" s="4"/>
      <c r="Z185" s="4"/>
      <c r="AA185" s="4"/>
      <c r="AB185" s="4"/>
      <c r="AC185" s="4"/>
      <c r="AD185" s="4"/>
      <c r="AE185" s="4"/>
      <c r="AF185" s="4"/>
      <c r="AG185" s="4"/>
    </row>
    <row r="186" spans="3:33" ht="17.25" customHeight="1" x14ac:dyDescent="0.25">
      <c r="C186" s="4"/>
      <c r="D186" s="4"/>
      <c r="E186" s="4"/>
      <c r="F186" s="4"/>
      <c r="V186" s="4"/>
      <c r="W186" s="4"/>
      <c r="X186" s="4"/>
      <c r="Y186" s="4"/>
      <c r="Z186" s="4"/>
      <c r="AA186" s="4"/>
      <c r="AB186" s="4"/>
      <c r="AC186" s="4"/>
      <c r="AD186" s="4"/>
      <c r="AE186" s="4"/>
      <c r="AF186" s="4"/>
      <c r="AG186" s="4"/>
    </row>
    <row r="187" spans="3:33" ht="17.25" customHeight="1" x14ac:dyDescent="0.25">
      <c r="C187" s="4"/>
      <c r="D187" s="4"/>
      <c r="E187" s="4"/>
      <c r="F187" s="4"/>
      <c r="V187" s="4"/>
      <c r="W187" s="4"/>
      <c r="X187" s="4"/>
      <c r="Y187" s="4"/>
      <c r="Z187" s="4"/>
      <c r="AA187" s="4"/>
      <c r="AB187" s="4"/>
      <c r="AC187" s="4"/>
      <c r="AD187" s="4"/>
      <c r="AE187" s="4"/>
      <c r="AF187" s="4"/>
      <c r="AG187" s="4"/>
    </row>
    <row r="188" spans="3:33" ht="17.25" customHeight="1" x14ac:dyDescent="0.25">
      <c r="C188" s="4"/>
      <c r="D188" s="4"/>
      <c r="E188" s="4"/>
      <c r="F188" s="4"/>
      <c r="V188" s="4"/>
      <c r="W188" s="4"/>
      <c r="X188" s="4"/>
      <c r="Y188" s="4"/>
      <c r="Z188" s="4"/>
      <c r="AA188" s="4"/>
      <c r="AB188" s="4"/>
      <c r="AC188" s="4"/>
      <c r="AD188" s="4"/>
      <c r="AE188" s="4"/>
      <c r="AF188" s="4"/>
      <c r="AG188" s="4"/>
    </row>
    <row r="189" spans="3:33" ht="17.25" customHeight="1" x14ac:dyDescent="0.25">
      <c r="C189" s="4"/>
      <c r="D189" s="4"/>
      <c r="E189" s="4"/>
      <c r="F189" s="4"/>
      <c r="V189" s="4"/>
      <c r="W189" s="4"/>
      <c r="X189" s="4"/>
      <c r="Y189" s="4"/>
      <c r="Z189" s="4"/>
      <c r="AA189" s="4"/>
      <c r="AB189" s="4"/>
      <c r="AC189" s="4"/>
      <c r="AD189" s="4"/>
      <c r="AE189" s="4"/>
      <c r="AF189" s="4"/>
      <c r="AG189" s="4"/>
    </row>
    <row r="190" spans="3:33" ht="17.25" customHeight="1" x14ac:dyDescent="0.25">
      <c r="C190" s="4"/>
      <c r="D190" s="4"/>
      <c r="E190" s="4"/>
      <c r="F190" s="4"/>
      <c r="V190" s="4"/>
      <c r="W190" s="4"/>
      <c r="X190" s="4"/>
      <c r="Y190" s="4"/>
      <c r="Z190" s="4"/>
      <c r="AA190" s="4"/>
      <c r="AB190" s="4"/>
      <c r="AC190" s="4"/>
      <c r="AD190" s="4"/>
      <c r="AE190" s="4"/>
      <c r="AF190" s="4"/>
      <c r="AG190" s="4"/>
    </row>
    <row r="191" spans="3:33" ht="17.25" customHeight="1" x14ac:dyDescent="0.25">
      <c r="C191" s="4"/>
      <c r="D191" s="4"/>
      <c r="E191" s="4"/>
      <c r="F191" s="4"/>
      <c r="V191" s="4"/>
      <c r="W191" s="4"/>
      <c r="X191" s="4"/>
      <c r="Y191" s="4"/>
      <c r="Z191" s="4"/>
      <c r="AA191" s="4"/>
      <c r="AB191" s="4"/>
      <c r="AC191" s="4"/>
      <c r="AD191" s="4"/>
      <c r="AE191" s="4"/>
      <c r="AF191" s="4"/>
      <c r="AG191" s="4"/>
    </row>
    <row r="192" spans="3:33" ht="17.25" customHeight="1" x14ac:dyDescent="0.25">
      <c r="C192" s="4"/>
      <c r="D192" s="4"/>
      <c r="E192" s="4"/>
      <c r="F192" s="4"/>
      <c r="V192" s="4"/>
      <c r="W192" s="4"/>
      <c r="X192" s="4"/>
      <c r="Y192" s="4"/>
      <c r="Z192" s="4"/>
      <c r="AA192" s="4"/>
      <c r="AB192" s="4"/>
      <c r="AC192" s="4"/>
      <c r="AD192" s="4"/>
      <c r="AE192" s="4"/>
      <c r="AF192" s="4"/>
      <c r="AG192" s="4"/>
    </row>
    <row r="193" spans="3:33" ht="17.25" customHeight="1" x14ac:dyDescent="0.25">
      <c r="C193" s="4"/>
      <c r="D193" s="4"/>
      <c r="E193" s="4"/>
      <c r="F193" s="4"/>
      <c r="V193" s="4"/>
      <c r="W193" s="4"/>
      <c r="X193" s="4"/>
      <c r="Y193" s="4"/>
      <c r="Z193" s="4"/>
      <c r="AA193" s="4"/>
      <c r="AB193" s="4"/>
      <c r="AC193" s="4"/>
      <c r="AD193" s="4"/>
      <c r="AE193" s="4"/>
      <c r="AF193" s="4"/>
      <c r="AG193" s="4"/>
    </row>
    <row r="194" spans="3:33" ht="17.25" customHeight="1" x14ac:dyDescent="0.25">
      <c r="C194" s="4"/>
      <c r="D194" s="4"/>
      <c r="E194" s="4"/>
      <c r="F194" s="4"/>
      <c r="V194" s="4"/>
      <c r="W194" s="4"/>
      <c r="X194" s="4"/>
      <c r="Y194" s="4"/>
      <c r="Z194" s="4"/>
      <c r="AA194" s="4"/>
      <c r="AB194" s="4"/>
      <c r="AC194" s="4"/>
      <c r="AD194" s="4"/>
      <c r="AE194" s="4"/>
      <c r="AF194" s="4"/>
      <c r="AG194" s="4"/>
    </row>
    <row r="195" spans="3:33" ht="17.25" customHeight="1" x14ac:dyDescent="0.25">
      <c r="C195" s="4"/>
      <c r="D195" s="4"/>
      <c r="E195" s="4"/>
      <c r="F195" s="4"/>
      <c r="V195" s="4"/>
      <c r="W195" s="4"/>
      <c r="X195" s="4"/>
      <c r="Y195" s="4"/>
      <c r="Z195" s="4"/>
      <c r="AA195" s="4"/>
      <c r="AB195" s="4"/>
      <c r="AC195" s="4"/>
      <c r="AD195" s="4"/>
      <c r="AE195" s="4"/>
      <c r="AF195" s="4"/>
      <c r="AG195" s="4"/>
    </row>
    <row r="196" spans="3:33" ht="17.25" customHeight="1" x14ac:dyDescent="0.25">
      <c r="C196" s="4"/>
      <c r="D196" s="4"/>
      <c r="E196" s="4"/>
      <c r="F196" s="4"/>
      <c r="V196" s="4"/>
      <c r="W196" s="4"/>
      <c r="X196" s="4"/>
      <c r="Y196" s="4"/>
      <c r="Z196" s="4"/>
      <c r="AA196" s="4"/>
      <c r="AB196" s="4"/>
      <c r="AC196" s="4"/>
      <c r="AD196" s="4"/>
      <c r="AE196" s="4"/>
      <c r="AF196" s="4"/>
      <c r="AG196" s="4"/>
    </row>
    <row r="197" spans="3:33" ht="17.25" customHeight="1" x14ac:dyDescent="0.25">
      <c r="C197" s="4"/>
      <c r="D197" s="4"/>
      <c r="E197" s="4"/>
      <c r="F197" s="4"/>
      <c r="V197" s="4"/>
      <c r="W197" s="4"/>
      <c r="X197" s="4"/>
      <c r="Y197" s="4"/>
      <c r="Z197" s="4"/>
      <c r="AA197" s="4"/>
      <c r="AB197" s="4"/>
      <c r="AC197" s="4"/>
      <c r="AD197" s="4"/>
      <c r="AE197" s="4"/>
      <c r="AF197" s="4"/>
      <c r="AG197" s="4"/>
    </row>
    <row r="198" spans="3:33" ht="17.25" customHeight="1" x14ac:dyDescent="0.25">
      <c r="C198" s="4"/>
      <c r="D198" s="4"/>
      <c r="E198" s="4"/>
      <c r="F198" s="4"/>
      <c r="V198" s="4"/>
      <c r="W198" s="4"/>
      <c r="X198" s="4"/>
      <c r="Y198" s="4"/>
      <c r="Z198" s="4"/>
      <c r="AA198" s="4"/>
      <c r="AB198" s="4"/>
      <c r="AC198" s="4"/>
      <c r="AD198" s="4"/>
      <c r="AE198" s="4"/>
      <c r="AF198" s="4"/>
      <c r="AG198" s="4"/>
    </row>
    <row r="199" spans="3:33" ht="17.25" customHeight="1" x14ac:dyDescent="0.25">
      <c r="C199" s="4"/>
      <c r="D199" s="4"/>
      <c r="E199" s="4"/>
      <c r="F199" s="4"/>
      <c r="V199" s="4"/>
      <c r="W199" s="4"/>
      <c r="X199" s="4"/>
      <c r="Y199" s="4"/>
      <c r="Z199" s="4"/>
      <c r="AA199" s="4"/>
      <c r="AB199" s="4"/>
      <c r="AC199" s="4"/>
      <c r="AD199" s="4"/>
      <c r="AE199" s="4"/>
      <c r="AF199" s="4"/>
      <c r="AG199" s="4"/>
    </row>
    <row r="200" spans="3:33" ht="17.25" customHeight="1" x14ac:dyDescent="0.25">
      <c r="C200" s="4"/>
      <c r="D200" s="4"/>
      <c r="E200" s="4"/>
      <c r="F200" s="4"/>
      <c r="V200" s="4"/>
      <c r="W200" s="4"/>
      <c r="X200" s="4"/>
      <c r="Y200" s="4"/>
      <c r="Z200" s="4"/>
      <c r="AA200" s="4"/>
      <c r="AB200" s="4"/>
      <c r="AC200" s="4"/>
      <c r="AD200" s="4"/>
      <c r="AE200" s="4"/>
      <c r="AF200" s="4"/>
      <c r="AG200" s="4"/>
    </row>
    <row r="201" spans="3:33" ht="17.25" customHeight="1" x14ac:dyDescent="0.25">
      <c r="C201" s="4"/>
      <c r="D201" s="4"/>
      <c r="E201" s="4"/>
      <c r="F201" s="4"/>
      <c r="V201" s="4"/>
      <c r="W201" s="4"/>
      <c r="X201" s="4"/>
      <c r="Y201" s="4"/>
      <c r="Z201" s="4"/>
      <c r="AA201" s="4"/>
      <c r="AB201" s="4"/>
      <c r="AC201" s="4"/>
      <c r="AD201" s="4"/>
      <c r="AE201" s="4"/>
      <c r="AF201" s="4"/>
      <c r="AG201" s="4"/>
    </row>
    <row r="202" spans="3:33" ht="17.25" customHeight="1" x14ac:dyDescent="0.25">
      <c r="C202" s="4"/>
      <c r="D202" s="4"/>
      <c r="E202" s="4"/>
      <c r="F202" s="4"/>
      <c r="V202" s="4"/>
      <c r="W202" s="4"/>
      <c r="X202" s="4"/>
      <c r="Y202" s="4"/>
      <c r="Z202" s="4"/>
      <c r="AA202" s="4"/>
      <c r="AB202" s="4"/>
      <c r="AC202" s="4"/>
      <c r="AD202" s="4"/>
      <c r="AE202" s="4"/>
      <c r="AF202" s="4"/>
      <c r="AG202" s="4"/>
    </row>
    <row r="203" spans="3:33" ht="17.25" customHeight="1" x14ac:dyDescent="0.25">
      <c r="C203" s="4"/>
      <c r="D203" s="4"/>
      <c r="E203" s="4"/>
      <c r="F203" s="4"/>
      <c r="V203" s="4"/>
      <c r="W203" s="4"/>
      <c r="X203" s="4"/>
      <c r="Y203" s="4"/>
      <c r="Z203" s="4"/>
      <c r="AA203" s="4"/>
      <c r="AB203" s="4"/>
      <c r="AC203" s="4"/>
      <c r="AD203" s="4"/>
      <c r="AE203" s="4"/>
      <c r="AF203" s="4"/>
      <c r="AG203" s="4"/>
    </row>
    <row r="204" spans="3:33" ht="17.25" customHeight="1" x14ac:dyDescent="0.25">
      <c r="C204" s="4"/>
      <c r="D204" s="4"/>
      <c r="E204" s="4"/>
      <c r="F204" s="4"/>
      <c r="V204" s="4"/>
      <c r="W204" s="4"/>
      <c r="X204" s="4"/>
      <c r="Y204" s="4"/>
      <c r="Z204" s="4"/>
      <c r="AA204" s="4"/>
      <c r="AB204" s="4"/>
      <c r="AC204" s="4"/>
      <c r="AD204" s="4"/>
      <c r="AE204" s="4"/>
      <c r="AF204" s="4"/>
      <c r="AG204" s="4"/>
    </row>
    <row r="205" spans="3:33" ht="17.25" customHeight="1" x14ac:dyDescent="0.25">
      <c r="C205" s="4"/>
      <c r="D205" s="4"/>
      <c r="E205" s="4"/>
      <c r="F205" s="4"/>
      <c r="V205" s="4"/>
      <c r="W205" s="4"/>
      <c r="X205" s="4"/>
      <c r="Y205" s="4"/>
      <c r="Z205" s="4"/>
      <c r="AA205" s="4"/>
      <c r="AB205" s="4"/>
      <c r="AC205" s="4"/>
      <c r="AD205" s="4"/>
      <c r="AE205" s="4"/>
      <c r="AF205" s="4"/>
      <c r="AG205" s="4"/>
    </row>
    <row r="206" spans="3:33" ht="17.25" customHeight="1" x14ac:dyDescent="0.25">
      <c r="C206" s="4"/>
      <c r="D206" s="4"/>
      <c r="E206" s="4"/>
      <c r="F206" s="4"/>
      <c r="V206" s="4"/>
      <c r="W206" s="4"/>
      <c r="X206" s="4"/>
      <c r="Y206" s="4"/>
      <c r="Z206" s="4"/>
      <c r="AA206" s="4"/>
      <c r="AB206" s="4"/>
      <c r="AC206" s="4"/>
      <c r="AD206" s="4"/>
      <c r="AE206" s="4"/>
      <c r="AF206" s="4"/>
      <c r="AG206" s="4"/>
    </row>
    <row r="207" spans="3:33" ht="17.25" customHeight="1" x14ac:dyDescent="0.25">
      <c r="C207" s="4"/>
      <c r="D207" s="4"/>
      <c r="E207" s="4"/>
      <c r="F207" s="4"/>
      <c r="V207" s="4"/>
      <c r="W207" s="4"/>
      <c r="X207" s="4"/>
      <c r="Y207" s="4"/>
      <c r="Z207" s="4"/>
      <c r="AA207" s="4"/>
      <c r="AB207" s="4"/>
      <c r="AC207" s="4"/>
      <c r="AD207" s="4"/>
      <c r="AE207" s="4"/>
      <c r="AF207" s="4"/>
      <c r="AG207" s="4"/>
    </row>
    <row r="208" spans="3:33" ht="17.25" customHeight="1" x14ac:dyDescent="0.25">
      <c r="C208" s="4"/>
      <c r="D208" s="4"/>
      <c r="E208" s="4"/>
      <c r="F208" s="4"/>
      <c r="V208" s="4"/>
      <c r="W208" s="4"/>
      <c r="X208" s="4"/>
      <c r="Y208" s="4"/>
      <c r="Z208" s="4"/>
      <c r="AA208" s="4"/>
      <c r="AB208" s="4"/>
      <c r="AC208" s="4"/>
      <c r="AD208" s="4"/>
      <c r="AE208" s="4"/>
      <c r="AF208" s="4"/>
      <c r="AG208" s="4"/>
    </row>
    <row r="209" spans="3:33" ht="17.25" customHeight="1" x14ac:dyDescent="0.25">
      <c r="C209" s="4"/>
      <c r="D209" s="4"/>
      <c r="E209" s="4"/>
      <c r="F209" s="4"/>
      <c r="V209" s="4"/>
      <c r="W209" s="4"/>
      <c r="X209" s="4"/>
      <c r="Y209" s="4"/>
      <c r="Z209" s="4"/>
      <c r="AA209" s="4"/>
      <c r="AB209" s="4"/>
      <c r="AC209" s="4"/>
      <c r="AD209" s="4"/>
      <c r="AE209" s="4"/>
      <c r="AF209" s="4"/>
      <c r="AG209" s="4"/>
    </row>
    <row r="210" spans="3:33" ht="17.25" customHeight="1" x14ac:dyDescent="0.25">
      <c r="C210" s="4"/>
      <c r="D210" s="4"/>
      <c r="E210" s="4"/>
      <c r="F210" s="4"/>
      <c r="V210" s="4"/>
      <c r="W210" s="4"/>
      <c r="X210" s="4"/>
      <c r="Y210" s="4"/>
      <c r="Z210" s="4"/>
      <c r="AA210" s="4"/>
      <c r="AB210" s="4"/>
      <c r="AC210" s="4"/>
      <c r="AD210" s="4"/>
      <c r="AE210" s="4"/>
      <c r="AF210" s="4"/>
      <c r="AG210" s="4"/>
    </row>
    <row r="211" spans="3:33" ht="17.25" customHeight="1" x14ac:dyDescent="0.25">
      <c r="C211" s="4"/>
      <c r="D211" s="4"/>
      <c r="E211" s="4"/>
      <c r="F211" s="4"/>
      <c r="V211" s="4"/>
      <c r="W211" s="4"/>
      <c r="X211" s="4"/>
      <c r="Y211" s="4"/>
      <c r="Z211" s="4"/>
      <c r="AA211" s="4"/>
      <c r="AB211" s="4"/>
      <c r="AC211" s="4"/>
      <c r="AD211" s="4"/>
      <c r="AE211" s="4"/>
      <c r="AF211" s="4"/>
      <c r="AG211" s="4"/>
    </row>
    <row r="212" spans="3:33" ht="17.25" customHeight="1" x14ac:dyDescent="0.25">
      <c r="C212" s="4"/>
      <c r="D212" s="4"/>
      <c r="E212" s="4"/>
      <c r="F212" s="4"/>
      <c r="V212" s="4"/>
      <c r="W212" s="4"/>
      <c r="X212" s="4"/>
      <c r="Y212" s="4"/>
      <c r="Z212" s="4"/>
      <c r="AA212" s="4"/>
      <c r="AB212" s="4"/>
      <c r="AC212" s="4"/>
      <c r="AD212" s="4"/>
      <c r="AE212" s="4"/>
      <c r="AF212" s="4"/>
      <c r="AG212" s="4"/>
    </row>
    <row r="213" spans="3:33" ht="17.25" customHeight="1" x14ac:dyDescent="0.25">
      <c r="C213" s="4"/>
      <c r="D213" s="4"/>
      <c r="E213" s="4"/>
      <c r="F213" s="4"/>
      <c r="V213" s="4"/>
      <c r="W213" s="4"/>
      <c r="X213" s="4"/>
      <c r="Y213" s="4"/>
      <c r="Z213" s="4"/>
      <c r="AA213" s="4"/>
      <c r="AB213" s="4"/>
      <c r="AC213" s="4"/>
      <c r="AD213" s="4"/>
      <c r="AE213" s="4"/>
      <c r="AF213" s="4"/>
      <c r="AG213" s="4"/>
    </row>
    <row r="214" spans="3:33" ht="17.25" customHeight="1" x14ac:dyDescent="0.25">
      <c r="C214" s="4"/>
      <c r="D214" s="4"/>
      <c r="E214" s="4"/>
      <c r="F214" s="4"/>
      <c r="V214" s="4"/>
      <c r="W214" s="4"/>
      <c r="X214" s="4"/>
      <c r="Y214" s="4"/>
      <c r="Z214" s="4"/>
      <c r="AA214" s="4"/>
      <c r="AB214" s="4"/>
      <c r="AC214" s="4"/>
      <c r="AD214" s="4"/>
      <c r="AE214" s="4"/>
      <c r="AF214" s="4"/>
      <c r="AG214" s="4"/>
    </row>
    <row r="215" spans="3:33" ht="17.25" customHeight="1" x14ac:dyDescent="0.25">
      <c r="C215" s="4"/>
      <c r="D215" s="4"/>
      <c r="E215" s="4"/>
      <c r="F215" s="4"/>
      <c r="V215" s="4"/>
      <c r="W215" s="4"/>
      <c r="X215" s="4"/>
      <c r="Y215" s="4"/>
      <c r="Z215" s="4"/>
      <c r="AA215" s="4"/>
      <c r="AB215" s="4"/>
      <c r="AC215" s="4"/>
      <c r="AD215" s="4"/>
      <c r="AE215" s="4"/>
      <c r="AF215" s="4"/>
      <c r="AG215" s="4"/>
    </row>
    <row r="216" spans="3:33" ht="17.25" customHeight="1" x14ac:dyDescent="0.25">
      <c r="C216" s="4"/>
      <c r="D216" s="4"/>
      <c r="E216" s="4"/>
      <c r="F216" s="4"/>
      <c r="V216" s="4"/>
      <c r="W216" s="4"/>
      <c r="X216" s="4"/>
      <c r="Y216" s="4"/>
      <c r="Z216" s="4"/>
      <c r="AA216" s="4"/>
      <c r="AB216" s="4"/>
      <c r="AC216" s="4"/>
      <c r="AD216" s="4"/>
      <c r="AE216" s="4"/>
      <c r="AF216" s="4"/>
      <c r="AG216" s="4"/>
    </row>
    <row r="217" spans="3:33" ht="17.25" customHeight="1" x14ac:dyDescent="0.25">
      <c r="C217" s="4"/>
      <c r="D217" s="4"/>
      <c r="E217" s="4"/>
      <c r="F217" s="4"/>
      <c r="V217" s="4"/>
      <c r="W217" s="4"/>
      <c r="X217" s="4"/>
      <c r="Y217" s="4"/>
      <c r="Z217" s="4"/>
      <c r="AA217" s="4"/>
      <c r="AB217" s="4"/>
      <c r="AC217" s="4"/>
      <c r="AD217" s="4"/>
      <c r="AE217" s="4"/>
      <c r="AF217" s="4"/>
      <c r="AG217" s="4"/>
    </row>
    <row r="218" spans="3:33" ht="17.25" customHeight="1" x14ac:dyDescent="0.25">
      <c r="C218" s="4"/>
      <c r="D218" s="4"/>
      <c r="E218" s="4"/>
      <c r="F218" s="4"/>
      <c r="V218" s="4"/>
      <c r="W218" s="4"/>
      <c r="X218" s="4"/>
      <c r="Y218" s="4"/>
      <c r="Z218" s="4"/>
      <c r="AA218" s="4"/>
      <c r="AB218" s="4"/>
      <c r="AC218" s="4"/>
      <c r="AD218" s="4"/>
      <c r="AE218" s="4"/>
      <c r="AF218" s="4"/>
      <c r="AG218" s="4"/>
    </row>
    <row r="219" spans="3:33" ht="17.25" customHeight="1" x14ac:dyDescent="0.25">
      <c r="C219" s="4"/>
      <c r="D219" s="4"/>
      <c r="E219" s="4"/>
      <c r="F219" s="4"/>
      <c r="V219" s="4"/>
      <c r="W219" s="4"/>
      <c r="X219" s="4"/>
      <c r="Y219" s="4"/>
      <c r="Z219" s="4"/>
      <c r="AA219" s="4"/>
      <c r="AB219" s="4"/>
      <c r="AC219" s="4"/>
      <c r="AD219" s="4"/>
      <c r="AE219" s="4"/>
      <c r="AF219" s="4"/>
      <c r="AG219" s="4"/>
    </row>
    <row r="220" spans="3:33" ht="17.25" customHeight="1" x14ac:dyDescent="0.25">
      <c r="C220" s="4"/>
      <c r="D220" s="4"/>
      <c r="E220" s="4"/>
      <c r="F220" s="4"/>
      <c r="V220" s="4"/>
      <c r="W220" s="4"/>
      <c r="X220" s="4"/>
      <c r="Y220" s="4"/>
      <c r="Z220" s="4"/>
      <c r="AA220" s="4"/>
      <c r="AB220" s="4"/>
      <c r="AC220" s="4"/>
      <c r="AD220" s="4"/>
      <c r="AE220" s="4"/>
      <c r="AF220" s="4"/>
      <c r="AG220" s="4"/>
    </row>
    <row r="221" spans="3:33" ht="17.25" customHeight="1" x14ac:dyDescent="0.25">
      <c r="C221" s="4"/>
      <c r="D221" s="4"/>
      <c r="E221" s="4"/>
      <c r="F221" s="4"/>
      <c r="V221" s="4"/>
      <c r="W221" s="4"/>
      <c r="X221" s="4"/>
      <c r="Y221" s="4"/>
      <c r="Z221" s="4"/>
      <c r="AA221" s="4"/>
      <c r="AB221" s="4"/>
      <c r="AC221" s="4"/>
      <c r="AD221" s="4"/>
      <c r="AE221" s="4"/>
      <c r="AF221" s="4"/>
      <c r="AG221" s="4"/>
    </row>
    <row r="222" spans="3:33" ht="17.25" customHeight="1" x14ac:dyDescent="0.25">
      <c r="C222" s="4"/>
      <c r="D222" s="4"/>
      <c r="E222" s="4"/>
      <c r="F222" s="4"/>
      <c r="V222" s="4"/>
      <c r="W222" s="4"/>
      <c r="X222" s="4"/>
      <c r="Y222" s="4"/>
      <c r="Z222" s="4"/>
      <c r="AA222" s="4"/>
      <c r="AB222" s="4"/>
      <c r="AC222" s="4"/>
      <c r="AD222" s="4"/>
      <c r="AE222" s="4"/>
      <c r="AF222" s="4"/>
      <c r="AG222" s="4"/>
    </row>
    <row r="223" spans="3:33" ht="17.25" customHeight="1" x14ac:dyDescent="0.25">
      <c r="C223" s="4"/>
      <c r="D223" s="4"/>
      <c r="E223" s="4"/>
      <c r="F223" s="4"/>
      <c r="V223" s="4"/>
      <c r="W223" s="4"/>
      <c r="X223" s="4"/>
      <c r="Y223" s="4"/>
      <c r="Z223" s="4"/>
      <c r="AA223" s="4"/>
      <c r="AB223" s="4"/>
      <c r="AC223" s="4"/>
      <c r="AD223" s="4"/>
      <c r="AE223" s="4"/>
      <c r="AF223" s="4"/>
      <c r="AG223" s="4"/>
    </row>
    <row r="224" spans="3:33" ht="17.25" customHeight="1" x14ac:dyDescent="0.25">
      <c r="C224" s="4"/>
      <c r="D224" s="4"/>
      <c r="E224" s="4"/>
      <c r="F224" s="4"/>
      <c r="V224" s="4"/>
      <c r="W224" s="4"/>
      <c r="X224" s="4"/>
      <c r="Y224" s="4"/>
      <c r="Z224" s="4"/>
      <c r="AA224" s="4"/>
      <c r="AB224" s="4"/>
      <c r="AC224" s="4"/>
      <c r="AD224" s="4"/>
      <c r="AE224" s="4"/>
      <c r="AF224" s="4"/>
      <c r="AG224" s="4"/>
    </row>
    <row r="225" spans="3:33" ht="17.25" customHeight="1" x14ac:dyDescent="0.25">
      <c r="C225" s="4"/>
      <c r="D225" s="4"/>
      <c r="E225" s="4"/>
      <c r="F225" s="4"/>
      <c r="V225" s="4"/>
      <c r="W225" s="4"/>
      <c r="X225" s="4"/>
      <c r="Y225" s="4"/>
      <c r="Z225" s="4"/>
      <c r="AA225" s="4"/>
      <c r="AB225" s="4"/>
      <c r="AC225" s="4"/>
      <c r="AD225" s="4"/>
      <c r="AE225" s="4"/>
      <c r="AF225" s="4"/>
      <c r="AG225" s="4"/>
    </row>
    <row r="226" spans="3:33" ht="17.25" customHeight="1" x14ac:dyDescent="0.25">
      <c r="C226" s="4"/>
      <c r="D226" s="4"/>
      <c r="E226" s="4"/>
      <c r="F226" s="4"/>
      <c r="V226" s="4"/>
      <c r="W226" s="4"/>
      <c r="X226" s="4"/>
      <c r="Y226" s="4"/>
      <c r="Z226" s="4"/>
      <c r="AA226" s="4"/>
      <c r="AB226" s="4"/>
      <c r="AC226" s="4"/>
      <c r="AD226" s="4"/>
      <c r="AE226" s="4"/>
      <c r="AF226" s="4"/>
      <c r="AG226" s="4"/>
    </row>
    <row r="227" spans="3:33" ht="17.25" customHeight="1" x14ac:dyDescent="0.25">
      <c r="C227" s="4"/>
      <c r="D227" s="4"/>
      <c r="E227" s="4"/>
      <c r="F227" s="4"/>
      <c r="V227" s="4"/>
      <c r="W227" s="4"/>
      <c r="X227" s="4"/>
      <c r="Y227" s="4"/>
      <c r="Z227" s="4"/>
      <c r="AA227" s="4"/>
      <c r="AB227" s="4"/>
      <c r="AC227" s="4"/>
      <c r="AD227" s="4"/>
      <c r="AE227" s="4"/>
      <c r="AF227" s="4"/>
      <c r="AG227" s="4"/>
    </row>
    <row r="228" spans="3:33" ht="17.25" customHeight="1" x14ac:dyDescent="0.25">
      <c r="C228" s="4"/>
      <c r="D228" s="4"/>
      <c r="E228" s="4"/>
      <c r="F228" s="4"/>
      <c r="V228" s="4"/>
      <c r="W228" s="4"/>
      <c r="X228" s="4"/>
      <c r="Y228" s="4"/>
      <c r="Z228" s="4"/>
      <c r="AA228" s="4"/>
      <c r="AB228" s="4"/>
      <c r="AC228" s="4"/>
      <c r="AD228" s="4"/>
      <c r="AE228" s="4"/>
      <c r="AF228" s="4"/>
      <c r="AG228" s="4"/>
    </row>
    <row r="229" spans="3:33" ht="17.25" customHeight="1" x14ac:dyDescent="0.25">
      <c r="C229" s="4"/>
      <c r="D229" s="4"/>
      <c r="E229" s="4"/>
      <c r="F229" s="4"/>
      <c r="V229" s="4"/>
      <c r="W229" s="4"/>
      <c r="X229" s="4"/>
      <c r="Y229" s="4"/>
      <c r="Z229" s="4"/>
      <c r="AA229" s="4"/>
      <c r="AB229" s="4"/>
      <c r="AC229" s="4"/>
      <c r="AD229" s="4"/>
      <c r="AE229" s="4"/>
      <c r="AF229" s="4"/>
      <c r="AG229" s="4"/>
    </row>
    <row r="230" spans="3:33" ht="17.25" customHeight="1" x14ac:dyDescent="0.25">
      <c r="C230" s="4"/>
      <c r="D230" s="4"/>
      <c r="E230" s="4"/>
      <c r="F230" s="4"/>
      <c r="V230" s="4"/>
      <c r="W230" s="4"/>
      <c r="X230" s="4"/>
      <c r="Y230" s="4"/>
      <c r="Z230" s="4"/>
      <c r="AA230" s="4"/>
      <c r="AB230" s="4"/>
      <c r="AC230" s="4"/>
      <c r="AD230" s="4"/>
      <c r="AE230" s="4"/>
      <c r="AF230" s="4"/>
      <c r="AG230" s="4"/>
    </row>
    <row r="231" spans="3:33" ht="17.25" customHeight="1" x14ac:dyDescent="0.25">
      <c r="C231" s="4"/>
      <c r="D231" s="4"/>
      <c r="E231" s="4"/>
      <c r="F231" s="4"/>
      <c r="V231" s="4"/>
      <c r="W231" s="4"/>
      <c r="X231" s="4"/>
      <c r="Y231" s="4"/>
      <c r="Z231" s="4"/>
      <c r="AA231" s="4"/>
      <c r="AB231" s="4"/>
      <c r="AC231" s="4"/>
      <c r="AD231" s="4"/>
      <c r="AE231" s="4"/>
      <c r="AF231" s="4"/>
      <c r="AG231" s="4"/>
    </row>
    <row r="232" spans="3:33" ht="17.25" customHeight="1" x14ac:dyDescent="0.25">
      <c r="C232" s="4"/>
      <c r="D232" s="4"/>
      <c r="E232" s="4"/>
      <c r="F232" s="4"/>
      <c r="V232" s="4"/>
      <c r="W232" s="4"/>
      <c r="X232" s="4"/>
      <c r="Y232" s="4"/>
      <c r="Z232" s="4"/>
      <c r="AA232" s="4"/>
      <c r="AB232" s="4"/>
      <c r="AC232" s="4"/>
      <c r="AD232" s="4"/>
      <c r="AE232" s="4"/>
      <c r="AF232" s="4"/>
      <c r="AG232" s="4"/>
    </row>
    <row r="233" spans="3:33" ht="17.25" customHeight="1" x14ac:dyDescent="0.25">
      <c r="C233" s="4"/>
      <c r="D233" s="4"/>
      <c r="E233" s="4"/>
      <c r="F233" s="4"/>
      <c r="V233" s="4"/>
      <c r="W233" s="4"/>
      <c r="X233" s="4"/>
      <c r="Y233" s="4"/>
      <c r="Z233" s="4"/>
      <c r="AA233" s="4"/>
      <c r="AB233" s="4"/>
      <c r="AC233" s="4"/>
      <c r="AD233" s="4"/>
      <c r="AE233" s="4"/>
      <c r="AF233" s="4"/>
      <c r="AG233" s="4"/>
    </row>
    <row r="234" spans="3:33" ht="17.25" customHeight="1" x14ac:dyDescent="0.25">
      <c r="C234" s="4"/>
      <c r="D234" s="4"/>
      <c r="E234" s="4"/>
      <c r="F234" s="4"/>
      <c r="V234" s="4"/>
      <c r="W234" s="4"/>
      <c r="X234" s="4"/>
      <c r="Y234" s="4"/>
      <c r="Z234" s="4"/>
      <c r="AA234" s="4"/>
      <c r="AB234" s="4"/>
      <c r="AC234" s="4"/>
      <c r="AD234" s="4"/>
      <c r="AE234" s="4"/>
      <c r="AF234" s="4"/>
      <c r="AG234" s="4"/>
    </row>
    <row r="235" spans="3:33" ht="17.25" customHeight="1" x14ac:dyDescent="0.25">
      <c r="C235" s="4"/>
      <c r="D235" s="4"/>
      <c r="E235" s="4"/>
      <c r="F235" s="4"/>
      <c r="V235" s="4"/>
      <c r="W235" s="4"/>
      <c r="X235" s="4"/>
      <c r="Y235" s="4"/>
      <c r="Z235" s="4"/>
      <c r="AA235" s="4"/>
      <c r="AB235" s="4"/>
      <c r="AC235" s="4"/>
      <c r="AD235" s="4"/>
      <c r="AE235" s="4"/>
      <c r="AF235" s="4"/>
      <c r="AG235" s="4"/>
    </row>
    <row r="236" spans="3:33" ht="17.25" customHeight="1" x14ac:dyDescent="0.25">
      <c r="C236" s="4"/>
      <c r="D236" s="4"/>
      <c r="E236" s="4"/>
      <c r="F236" s="4"/>
      <c r="V236" s="4"/>
      <c r="W236" s="4"/>
      <c r="X236" s="4"/>
      <c r="Y236" s="4"/>
      <c r="Z236" s="4"/>
      <c r="AA236" s="4"/>
      <c r="AB236" s="4"/>
      <c r="AC236" s="4"/>
      <c r="AD236" s="4"/>
      <c r="AE236" s="4"/>
      <c r="AF236" s="4"/>
      <c r="AG236" s="4"/>
    </row>
    <row r="237" spans="3:33" ht="17.25" customHeight="1" x14ac:dyDescent="0.25">
      <c r="C237" s="4"/>
      <c r="D237" s="4"/>
      <c r="E237" s="4"/>
      <c r="F237" s="4"/>
      <c r="V237" s="4"/>
      <c r="W237" s="4"/>
      <c r="X237" s="4"/>
      <c r="Y237" s="4"/>
      <c r="Z237" s="4"/>
      <c r="AA237" s="4"/>
      <c r="AB237" s="4"/>
      <c r="AC237" s="4"/>
      <c r="AD237" s="4"/>
      <c r="AE237" s="4"/>
      <c r="AF237" s="4"/>
      <c r="AG237" s="4"/>
    </row>
    <row r="238" spans="3:33" ht="17.25" customHeight="1" x14ac:dyDescent="0.25">
      <c r="C238" s="4"/>
      <c r="D238" s="4"/>
      <c r="E238" s="4"/>
      <c r="F238" s="4"/>
      <c r="V238" s="4"/>
      <c r="W238" s="4"/>
      <c r="X238" s="4"/>
      <c r="Y238" s="4"/>
      <c r="Z238" s="4"/>
      <c r="AA238" s="4"/>
      <c r="AB238" s="4"/>
      <c r="AC238" s="4"/>
      <c r="AD238" s="4"/>
      <c r="AE238" s="4"/>
      <c r="AF238" s="4"/>
      <c r="AG238" s="4"/>
    </row>
    <row r="239" spans="3:33" ht="17.25" customHeight="1" x14ac:dyDescent="0.25">
      <c r="C239" s="4"/>
      <c r="D239" s="4"/>
      <c r="E239" s="4"/>
      <c r="F239" s="4"/>
      <c r="V239" s="4"/>
      <c r="W239" s="4"/>
      <c r="X239" s="4"/>
      <c r="Y239" s="4"/>
      <c r="Z239" s="4"/>
      <c r="AA239" s="4"/>
      <c r="AB239" s="4"/>
      <c r="AC239" s="4"/>
      <c r="AD239" s="4"/>
      <c r="AE239" s="4"/>
      <c r="AF239" s="4"/>
      <c r="AG239" s="4"/>
    </row>
    <row r="240" spans="3:33" ht="17.25" customHeight="1" x14ac:dyDescent="0.25">
      <c r="C240" s="4"/>
      <c r="D240" s="4"/>
      <c r="E240" s="4"/>
      <c r="F240" s="4"/>
      <c r="V240" s="4"/>
      <c r="W240" s="4"/>
      <c r="X240" s="4"/>
      <c r="Y240" s="4"/>
      <c r="Z240" s="4"/>
      <c r="AA240" s="4"/>
      <c r="AB240" s="4"/>
      <c r="AC240" s="4"/>
      <c r="AD240" s="4"/>
      <c r="AE240" s="4"/>
      <c r="AF240" s="4"/>
      <c r="AG240" s="4"/>
    </row>
    <row r="241" spans="3:33" ht="17.25" customHeight="1" x14ac:dyDescent="0.25">
      <c r="C241" s="4"/>
      <c r="D241" s="4"/>
      <c r="E241" s="4"/>
      <c r="F241" s="4"/>
      <c r="V241" s="4"/>
      <c r="W241" s="4"/>
      <c r="X241" s="4"/>
      <c r="Y241" s="4"/>
      <c r="Z241" s="4"/>
      <c r="AA241" s="4"/>
      <c r="AB241" s="4"/>
      <c r="AC241" s="4"/>
      <c r="AD241" s="4"/>
      <c r="AE241" s="4"/>
      <c r="AF241" s="4"/>
      <c r="AG241" s="4"/>
    </row>
    <row r="242" spans="3:33" ht="17.25" customHeight="1" x14ac:dyDescent="0.25">
      <c r="C242" s="4"/>
      <c r="D242" s="4"/>
      <c r="E242" s="4"/>
      <c r="F242" s="4"/>
      <c r="V242" s="4"/>
      <c r="W242" s="4"/>
      <c r="X242" s="4"/>
      <c r="Y242" s="4"/>
      <c r="Z242" s="4"/>
      <c r="AA242" s="4"/>
      <c r="AB242" s="4"/>
      <c r="AC242" s="4"/>
      <c r="AD242" s="4"/>
      <c r="AE242" s="4"/>
      <c r="AF242" s="4"/>
      <c r="AG242" s="4"/>
    </row>
    <row r="243" spans="3:33" ht="17.25" customHeight="1" x14ac:dyDescent="0.25">
      <c r="C243" s="4"/>
      <c r="D243" s="4"/>
      <c r="E243" s="4"/>
      <c r="F243" s="4"/>
      <c r="V243" s="4"/>
      <c r="W243" s="4"/>
      <c r="X243" s="4"/>
      <c r="Y243" s="4"/>
      <c r="Z243" s="4"/>
      <c r="AA243" s="4"/>
      <c r="AB243" s="4"/>
      <c r="AC243" s="4"/>
      <c r="AD243" s="4"/>
      <c r="AE243" s="4"/>
      <c r="AF243" s="4"/>
      <c r="AG243" s="4"/>
    </row>
    <row r="244" spans="3:33" ht="17.25" customHeight="1" x14ac:dyDescent="0.25">
      <c r="C244" s="4"/>
      <c r="D244" s="4"/>
      <c r="E244" s="4"/>
      <c r="F244" s="4"/>
      <c r="V244" s="4"/>
      <c r="W244" s="4"/>
      <c r="X244" s="4"/>
      <c r="Y244" s="4"/>
      <c r="Z244" s="4"/>
      <c r="AA244" s="4"/>
      <c r="AB244" s="4"/>
      <c r="AC244" s="4"/>
      <c r="AD244" s="4"/>
      <c r="AE244" s="4"/>
      <c r="AF244" s="4"/>
      <c r="AG244" s="4"/>
    </row>
    <row r="245" spans="3:33" ht="17.25" customHeight="1" x14ac:dyDescent="0.25">
      <c r="C245" s="4"/>
      <c r="D245" s="4"/>
      <c r="E245" s="4"/>
      <c r="F245" s="4"/>
      <c r="V245" s="4"/>
      <c r="W245" s="4"/>
      <c r="X245" s="4"/>
      <c r="Y245" s="4"/>
      <c r="Z245" s="4"/>
      <c r="AA245" s="4"/>
      <c r="AB245" s="4"/>
      <c r="AC245" s="4"/>
      <c r="AD245" s="4"/>
      <c r="AE245" s="4"/>
      <c r="AF245" s="4"/>
      <c r="AG245" s="4"/>
    </row>
    <row r="246" spans="3:33" ht="17.25" customHeight="1" x14ac:dyDescent="0.25">
      <c r="C246" s="4"/>
      <c r="D246" s="4"/>
      <c r="E246" s="4"/>
      <c r="F246" s="4"/>
      <c r="V246" s="4"/>
      <c r="W246" s="4"/>
      <c r="X246" s="4"/>
      <c r="Y246" s="4"/>
      <c r="Z246" s="4"/>
      <c r="AA246" s="4"/>
      <c r="AB246" s="4"/>
      <c r="AC246" s="4"/>
      <c r="AD246" s="4"/>
      <c r="AE246" s="4"/>
      <c r="AF246" s="4"/>
      <c r="AG246" s="4"/>
    </row>
    <row r="247" spans="3:33" ht="17.25" customHeight="1" x14ac:dyDescent="0.25">
      <c r="C247" s="4"/>
      <c r="D247" s="4"/>
      <c r="E247" s="4"/>
      <c r="F247" s="4"/>
      <c r="V247" s="4"/>
      <c r="W247" s="4"/>
      <c r="X247" s="4"/>
      <c r="Y247" s="4"/>
      <c r="Z247" s="4"/>
      <c r="AA247" s="4"/>
      <c r="AB247" s="4"/>
      <c r="AC247" s="4"/>
      <c r="AD247" s="4"/>
      <c r="AE247" s="4"/>
      <c r="AF247" s="4"/>
      <c r="AG247" s="4"/>
    </row>
    <row r="248" spans="3:33" ht="17.25" customHeight="1" x14ac:dyDescent="0.25">
      <c r="C248" s="4"/>
      <c r="D248" s="4"/>
      <c r="E248" s="4"/>
      <c r="F248" s="4"/>
      <c r="V248" s="4"/>
      <c r="W248" s="4"/>
      <c r="X248" s="4"/>
      <c r="Y248" s="4"/>
      <c r="Z248" s="4"/>
      <c r="AA248" s="4"/>
      <c r="AB248" s="4"/>
      <c r="AC248" s="4"/>
      <c r="AD248" s="4"/>
      <c r="AE248" s="4"/>
      <c r="AF248" s="4"/>
      <c r="AG248" s="4"/>
    </row>
    <row r="249" spans="3:33" ht="17.25" customHeight="1" x14ac:dyDescent="0.25">
      <c r="C249" s="4"/>
      <c r="D249" s="4"/>
      <c r="E249" s="4"/>
      <c r="F249" s="4"/>
      <c r="V249" s="4"/>
      <c r="W249" s="4"/>
      <c r="X249" s="4"/>
      <c r="Y249" s="4"/>
      <c r="Z249" s="4"/>
      <c r="AA249" s="4"/>
      <c r="AB249" s="4"/>
      <c r="AC249" s="4"/>
      <c r="AD249" s="4"/>
      <c r="AE249" s="4"/>
      <c r="AF249" s="4"/>
      <c r="AG249" s="4"/>
    </row>
    <row r="250" spans="3:33" ht="17.25" customHeight="1" x14ac:dyDescent="0.25">
      <c r="C250" s="4"/>
      <c r="D250" s="4"/>
      <c r="E250" s="4"/>
      <c r="F250" s="4"/>
      <c r="V250" s="4"/>
      <c r="W250" s="4"/>
      <c r="X250" s="4"/>
      <c r="Y250" s="4"/>
      <c r="Z250" s="4"/>
      <c r="AA250" s="4"/>
      <c r="AB250" s="4"/>
      <c r="AC250" s="4"/>
      <c r="AD250" s="4"/>
      <c r="AE250" s="4"/>
      <c r="AF250" s="4"/>
      <c r="AG250" s="4"/>
    </row>
    <row r="251" spans="3:33" ht="17.25" customHeight="1" x14ac:dyDescent="0.25">
      <c r="C251" s="4"/>
      <c r="D251" s="4"/>
      <c r="E251" s="4"/>
      <c r="F251" s="4"/>
      <c r="V251" s="4"/>
      <c r="W251" s="4"/>
      <c r="X251" s="4"/>
      <c r="Y251" s="4"/>
      <c r="Z251" s="4"/>
      <c r="AA251" s="4"/>
      <c r="AB251" s="4"/>
      <c r="AC251" s="4"/>
      <c r="AD251" s="4"/>
      <c r="AE251" s="4"/>
      <c r="AF251" s="4"/>
      <c r="AG251" s="4"/>
    </row>
    <row r="252" spans="3:33" ht="17.25" customHeight="1" x14ac:dyDescent="0.25">
      <c r="C252" s="4"/>
      <c r="D252" s="4"/>
      <c r="E252" s="4"/>
      <c r="F252" s="4"/>
      <c r="V252" s="4"/>
      <c r="W252" s="4"/>
      <c r="X252" s="4"/>
      <c r="Y252" s="4"/>
      <c r="Z252" s="4"/>
      <c r="AA252" s="4"/>
      <c r="AB252" s="4"/>
      <c r="AC252" s="4"/>
      <c r="AD252" s="4"/>
      <c r="AE252" s="4"/>
      <c r="AF252" s="4"/>
      <c r="AG252" s="4"/>
    </row>
    <row r="253" spans="3:33" ht="17.25" customHeight="1" x14ac:dyDescent="0.25">
      <c r="C253" s="4"/>
      <c r="D253" s="4"/>
      <c r="E253" s="4"/>
      <c r="F253" s="4"/>
      <c r="V253" s="4"/>
      <c r="W253" s="4"/>
      <c r="X253" s="4"/>
      <c r="Y253" s="4"/>
      <c r="Z253" s="4"/>
      <c r="AA253" s="4"/>
      <c r="AB253" s="4"/>
      <c r="AC253" s="4"/>
      <c r="AD253" s="4"/>
      <c r="AE253" s="4"/>
      <c r="AF253" s="4"/>
      <c r="AG253" s="4"/>
    </row>
    <row r="254" spans="3:33" ht="17.25" customHeight="1" x14ac:dyDescent="0.25">
      <c r="C254" s="4"/>
      <c r="D254" s="4"/>
      <c r="E254" s="4"/>
      <c r="F254" s="4"/>
      <c r="V254" s="4"/>
      <c r="W254" s="4"/>
      <c r="X254" s="4"/>
      <c r="Y254" s="4"/>
      <c r="Z254" s="4"/>
      <c r="AA254" s="4"/>
      <c r="AB254" s="4"/>
      <c r="AC254" s="4"/>
      <c r="AD254" s="4"/>
      <c r="AE254" s="4"/>
      <c r="AF254" s="4"/>
      <c r="AG254" s="4"/>
    </row>
    <row r="255" spans="3:33" ht="17.25" customHeight="1" x14ac:dyDescent="0.25">
      <c r="C255" s="4"/>
      <c r="D255" s="4"/>
      <c r="E255" s="4"/>
      <c r="F255" s="4"/>
      <c r="V255" s="4"/>
      <c r="W255" s="4"/>
      <c r="X255" s="4"/>
      <c r="Y255" s="4"/>
      <c r="Z255" s="4"/>
      <c r="AA255" s="4"/>
      <c r="AB255" s="4"/>
      <c r="AC255" s="4"/>
      <c r="AD255" s="4"/>
      <c r="AE255" s="4"/>
      <c r="AF255" s="4"/>
      <c r="AG255" s="4"/>
    </row>
    <row r="256" spans="3:33" ht="17.25" customHeight="1" x14ac:dyDescent="0.25">
      <c r="C256" s="4"/>
      <c r="D256" s="4"/>
      <c r="E256" s="4"/>
      <c r="F256" s="4"/>
      <c r="V256" s="4"/>
      <c r="W256" s="4"/>
      <c r="X256" s="4"/>
      <c r="Y256" s="4"/>
      <c r="Z256" s="4"/>
      <c r="AA256" s="4"/>
      <c r="AB256" s="4"/>
      <c r="AC256" s="4"/>
      <c r="AD256" s="4"/>
      <c r="AE256" s="4"/>
      <c r="AF256" s="4"/>
      <c r="AG256" s="4"/>
    </row>
    <row r="257" spans="3:33" ht="17.25" customHeight="1" x14ac:dyDescent="0.25">
      <c r="C257" s="4"/>
      <c r="D257" s="4"/>
      <c r="E257" s="4"/>
      <c r="F257" s="4"/>
      <c r="V257" s="4"/>
      <c r="W257" s="4"/>
      <c r="X257" s="4"/>
      <c r="Y257" s="4"/>
      <c r="Z257" s="4"/>
      <c r="AA257" s="4"/>
      <c r="AB257" s="4"/>
      <c r="AC257" s="4"/>
      <c r="AD257" s="4"/>
      <c r="AE257" s="4"/>
      <c r="AF257" s="4"/>
      <c r="AG257" s="4"/>
    </row>
    <row r="258" spans="3:33" ht="17.25" customHeight="1" x14ac:dyDescent="0.25">
      <c r="C258" s="4"/>
      <c r="D258" s="4"/>
      <c r="E258" s="4"/>
      <c r="F258" s="4"/>
      <c r="V258" s="4"/>
      <c r="W258" s="4"/>
      <c r="X258" s="4"/>
      <c r="Y258" s="4"/>
      <c r="Z258" s="4"/>
      <c r="AA258" s="4"/>
      <c r="AB258" s="4"/>
      <c r="AC258" s="4"/>
      <c r="AD258" s="4"/>
      <c r="AE258" s="4"/>
      <c r="AF258" s="4"/>
      <c r="AG258" s="4"/>
    </row>
    <row r="259" spans="3:33" ht="17.25" customHeight="1" x14ac:dyDescent="0.25">
      <c r="C259" s="4"/>
      <c r="D259" s="4"/>
      <c r="E259" s="4"/>
      <c r="F259" s="4"/>
      <c r="V259" s="4"/>
      <c r="W259" s="4"/>
      <c r="X259" s="4"/>
      <c r="Y259" s="4"/>
      <c r="Z259" s="4"/>
      <c r="AA259" s="4"/>
      <c r="AB259" s="4"/>
      <c r="AC259" s="4"/>
      <c r="AD259" s="4"/>
      <c r="AE259" s="4"/>
      <c r="AF259" s="4"/>
      <c r="AG259" s="4"/>
    </row>
    <row r="260" spans="3:33" ht="17.25" customHeight="1" x14ac:dyDescent="0.25">
      <c r="C260" s="4"/>
      <c r="D260" s="4"/>
      <c r="E260" s="4"/>
      <c r="F260" s="4"/>
      <c r="V260" s="4"/>
      <c r="W260" s="4"/>
      <c r="X260" s="4"/>
      <c r="Y260" s="4"/>
      <c r="Z260" s="4"/>
      <c r="AA260" s="4"/>
      <c r="AB260" s="4"/>
      <c r="AC260" s="4"/>
      <c r="AD260" s="4"/>
      <c r="AE260" s="4"/>
      <c r="AF260" s="4"/>
      <c r="AG260" s="4"/>
    </row>
    <row r="261" spans="3:33" ht="17.25" customHeight="1" x14ac:dyDescent="0.25">
      <c r="C261" s="4"/>
      <c r="D261" s="4"/>
      <c r="E261" s="4"/>
      <c r="F261" s="4"/>
      <c r="V261" s="4"/>
      <c r="W261" s="4"/>
      <c r="X261" s="4"/>
      <c r="Y261" s="4"/>
      <c r="Z261" s="4"/>
      <c r="AA261" s="4"/>
      <c r="AB261" s="4"/>
      <c r="AC261" s="4"/>
      <c r="AD261" s="4"/>
      <c r="AE261" s="4"/>
      <c r="AF261" s="4"/>
      <c r="AG261" s="4"/>
    </row>
    <row r="262" spans="3:33" ht="17.25" customHeight="1" x14ac:dyDescent="0.25">
      <c r="C262" s="4"/>
      <c r="D262" s="4"/>
      <c r="E262" s="4"/>
      <c r="F262" s="4"/>
      <c r="V262" s="4"/>
      <c r="W262" s="4"/>
      <c r="X262" s="4"/>
      <c r="Y262" s="4"/>
      <c r="Z262" s="4"/>
      <c r="AA262" s="4"/>
      <c r="AB262" s="4"/>
      <c r="AC262" s="4"/>
      <c r="AD262" s="4"/>
      <c r="AE262" s="4"/>
      <c r="AF262" s="4"/>
      <c r="AG262" s="4"/>
    </row>
    <row r="263" spans="3:33" ht="17.25" customHeight="1" x14ac:dyDescent="0.25">
      <c r="C263" s="4"/>
      <c r="D263" s="4"/>
      <c r="E263" s="4"/>
      <c r="F263" s="4"/>
      <c r="V263" s="4"/>
      <c r="W263" s="4"/>
      <c r="X263" s="4"/>
      <c r="Y263" s="4"/>
      <c r="Z263" s="4"/>
      <c r="AA263" s="4"/>
      <c r="AB263" s="4"/>
      <c r="AC263" s="4"/>
      <c r="AD263" s="4"/>
      <c r="AE263" s="4"/>
      <c r="AF263" s="4"/>
      <c r="AG263" s="4"/>
    </row>
    <row r="264" spans="3:33" ht="17.25" customHeight="1" x14ac:dyDescent="0.25">
      <c r="C264" s="4"/>
      <c r="D264" s="4"/>
      <c r="E264" s="4"/>
      <c r="F264" s="4"/>
      <c r="V264" s="4"/>
      <c r="W264" s="4"/>
      <c r="X264" s="4"/>
      <c r="Y264" s="4"/>
      <c r="Z264" s="4"/>
      <c r="AA264" s="4"/>
      <c r="AB264" s="4"/>
      <c r="AC264" s="4"/>
      <c r="AD264" s="4"/>
      <c r="AE264" s="4"/>
      <c r="AF264" s="4"/>
      <c r="AG264" s="4"/>
    </row>
    <row r="265" spans="3:33" ht="17.25" customHeight="1" x14ac:dyDescent="0.25">
      <c r="C265" s="4"/>
      <c r="D265" s="4"/>
      <c r="E265" s="4"/>
      <c r="F265" s="4"/>
      <c r="V265" s="4"/>
      <c r="W265" s="4"/>
      <c r="X265" s="4"/>
      <c r="Y265" s="4"/>
      <c r="Z265" s="4"/>
      <c r="AA265" s="4"/>
      <c r="AB265" s="4"/>
      <c r="AC265" s="4"/>
      <c r="AD265" s="4"/>
      <c r="AE265" s="4"/>
      <c r="AF265" s="4"/>
      <c r="AG265" s="4"/>
    </row>
    <row r="266" spans="3:33" ht="17.25" customHeight="1" x14ac:dyDescent="0.25">
      <c r="C266" s="4"/>
      <c r="D266" s="4"/>
      <c r="E266" s="4"/>
      <c r="F266" s="4"/>
      <c r="V266" s="4"/>
      <c r="W266" s="4"/>
      <c r="X266" s="4"/>
      <c r="Y266" s="4"/>
      <c r="Z266" s="4"/>
      <c r="AA266" s="4"/>
      <c r="AB266" s="4"/>
      <c r="AC266" s="4"/>
      <c r="AD266" s="4"/>
      <c r="AE266" s="4"/>
      <c r="AF266" s="4"/>
      <c r="AG266" s="4"/>
    </row>
    <row r="267" spans="3:33" ht="17.25" customHeight="1" x14ac:dyDescent="0.25">
      <c r="C267" s="4"/>
      <c r="D267" s="4"/>
      <c r="E267" s="4"/>
      <c r="F267" s="4"/>
      <c r="V267" s="4"/>
      <c r="W267" s="4"/>
      <c r="X267" s="4"/>
      <c r="Y267" s="4"/>
      <c r="Z267" s="4"/>
      <c r="AA267" s="4"/>
      <c r="AB267" s="4"/>
      <c r="AC267" s="4"/>
      <c r="AD267" s="4"/>
      <c r="AE267" s="4"/>
      <c r="AF267" s="4"/>
      <c r="AG267" s="4"/>
    </row>
    <row r="268" spans="3:33" ht="17.25" customHeight="1" x14ac:dyDescent="0.25">
      <c r="C268" s="4"/>
      <c r="D268" s="4"/>
      <c r="E268" s="4"/>
      <c r="F268" s="4"/>
      <c r="V268" s="4"/>
      <c r="W268" s="4"/>
      <c r="X268" s="4"/>
      <c r="Y268" s="4"/>
      <c r="Z268" s="4"/>
      <c r="AA268" s="4"/>
      <c r="AB268" s="4"/>
      <c r="AC268" s="4"/>
      <c r="AD268" s="4"/>
      <c r="AE268" s="4"/>
      <c r="AF268" s="4"/>
      <c r="AG268" s="4"/>
    </row>
    <row r="269" spans="3:33" ht="17.25" customHeight="1" x14ac:dyDescent="0.25">
      <c r="C269" s="4"/>
      <c r="D269" s="4"/>
      <c r="E269" s="4"/>
      <c r="F269" s="4"/>
      <c r="V269" s="4"/>
      <c r="W269" s="4"/>
      <c r="X269" s="4"/>
      <c r="Y269" s="4"/>
      <c r="Z269" s="4"/>
      <c r="AA269" s="4"/>
      <c r="AB269" s="4"/>
      <c r="AC269" s="4"/>
      <c r="AD269" s="4"/>
      <c r="AE269" s="4"/>
      <c r="AF269" s="4"/>
      <c r="AG269" s="4"/>
    </row>
    <row r="270" spans="3:33" ht="17.25" customHeight="1" x14ac:dyDescent="0.25">
      <c r="C270" s="4"/>
      <c r="D270" s="4"/>
      <c r="E270" s="4"/>
      <c r="F270" s="4"/>
      <c r="V270" s="4"/>
      <c r="W270" s="4"/>
      <c r="X270" s="4"/>
      <c r="Y270" s="4"/>
      <c r="Z270" s="4"/>
      <c r="AA270" s="4"/>
      <c r="AB270" s="4"/>
      <c r="AC270" s="4"/>
      <c r="AD270" s="4"/>
      <c r="AE270" s="4"/>
      <c r="AF270" s="4"/>
      <c r="AG270" s="4"/>
    </row>
    <row r="271" spans="3:33" ht="17.25" customHeight="1" x14ac:dyDescent="0.25">
      <c r="C271" s="4"/>
      <c r="D271" s="4"/>
      <c r="E271" s="4"/>
      <c r="F271" s="4"/>
      <c r="V271" s="4"/>
      <c r="W271" s="4"/>
      <c r="X271" s="4"/>
      <c r="Y271" s="4"/>
      <c r="Z271" s="4"/>
      <c r="AA271" s="4"/>
      <c r="AB271" s="4"/>
      <c r="AC271" s="4"/>
      <c r="AD271" s="4"/>
      <c r="AE271" s="4"/>
      <c r="AF271" s="4"/>
      <c r="AG271" s="4"/>
    </row>
    <row r="272" spans="3:33" ht="17.25" customHeight="1" x14ac:dyDescent="0.25">
      <c r="C272" s="4"/>
      <c r="D272" s="4"/>
      <c r="E272" s="4"/>
      <c r="F272" s="4"/>
      <c r="V272" s="4"/>
      <c r="W272" s="4"/>
      <c r="X272" s="4"/>
      <c r="Y272" s="4"/>
      <c r="Z272" s="4"/>
      <c r="AA272" s="4"/>
      <c r="AB272" s="4"/>
      <c r="AC272" s="4"/>
      <c r="AD272" s="4"/>
      <c r="AE272" s="4"/>
      <c r="AF272" s="4"/>
      <c r="AG272" s="4"/>
    </row>
    <row r="273" spans="3:33" ht="17.25" customHeight="1" x14ac:dyDescent="0.25">
      <c r="C273" s="4"/>
      <c r="D273" s="4"/>
      <c r="E273" s="4"/>
      <c r="F273" s="4"/>
      <c r="V273" s="4"/>
      <c r="W273" s="4"/>
      <c r="X273" s="4"/>
      <c r="Y273" s="4"/>
      <c r="Z273" s="4"/>
      <c r="AA273" s="4"/>
      <c r="AB273" s="4"/>
      <c r="AC273" s="4"/>
      <c r="AD273" s="4"/>
      <c r="AE273" s="4"/>
      <c r="AF273" s="4"/>
      <c r="AG273" s="4"/>
    </row>
    <row r="274" spans="3:33" ht="17.25" customHeight="1" x14ac:dyDescent="0.25">
      <c r="C274" s="4"/>
      <c r="D274" s="4"/>
      <c r="E274" s="4"/>
      <c r="F274" s="4"/>
      <c r="V274" s="4"/>
      <c r="W274" s="4"/>
      <c r="X274" s="4"/>
      <c r="Y274" s="4"/>
      <c r="Z274" s="4"/>
      <c r="AA274" s="4"/>
      <c r="AB274" s="4"/>
      <c r="AC274" s="4"/>
      <c r="AD274" s="4"/>
      <c r="AE274" s="4"/>
      <c r="AF274" s="4"/>
      <c r="AG274" s="4"/>
    </row>
    <row r="275" spans="3:33" ht="17.25" customHeight="1" x14ac:dyDescent="0.25">
      <c r="C275" s="4"/>
      <c r="D275" s="4"/>
      <c r="E275" s="4"/>
      <c r="F275" s="4"/>
      <c r="V275" s="4"/>
      <c r="W275" s="4"/>
      <c r="X275" s="4"/>
      <c r="Y275" s="4"/>
      <c r="Z275" s="4"/>
      <c r="AA275" s="4"/>
      <c r="AB275" s="4"/>
      <c r="AC275" s="4"/>
      <c r="AD275" s="4"/>
      <c r="AE275" s="4"/>
      <c r="AF275" s="4"/>
      <c r="AG275" s="4"/>
    </row>
    <row r="276" spans="3:33" ht="17.25" customHeight="1" x14ac:dyDescent="0.25">
      <c r="C276" s="4"/>
      <c r="D276" s="4"/>
      <c r="E276" s="4"/>
      <c r="F276" s="4"/>
      <c r="V276" s="4"/>
      <c r="W276" s="4"/>
      <c r="X276" s="4"/>
      <c r="Y276" s="4"/>
      <c r="Z276" s="4"/>
      <c r="AA276" s="4"/>
      <c r="AB276" s="4"/>
      <c r="AC276" s="4"/>
      <c r="AD276" s="4"/>
      <c r="AE276" s="4"/>
      <c r="AF276" s="4"/>
      <c r="AG276" s="4"/>
    </row>
    <row r="277" spans="3:33" ht="17.25" customHeight="1" x14ac:dyDescent="0.25">
      <c r="C277" s="4"/>
      <c r="D277" s="4"/>
      <c r="E277" s="4"/>
      <c r="F277" s="4"/>
      <c r="V277" s="4"/>
      <c r="W277" s="4"/>
      <c r="X277" s="4"/>
      <c r="Y277" s="4"/>
      <c r="Z277" s="4"/>
      <c r="AA277" s="4"/>
      <c r="AB277" s="4"/>
      <c r="AC277" s="4"/>
      <c r="AD277" s="4"/>
      <c r="AE277" s="4"/>
      <c r="AF277" s="4"/>
      <c r="AG277" s="4"/>
    </row>
    <row r="278" spans="3:33" ht="17.25" customHeight="1" x14ac:dyDescent="0.25">
      <c r="C278" s="4"/>
      <c r="D278" s="4"/>
      <c r="E278" s="4"/>
      <c r="F278" s="4"/>
      <c r="V278" s="4"/>
      <c r="W278" s="4"/>
      <c r="X278" s="4"/>
      <c r="Y278" s="4"/>
      <c r="Z278" s="4"/>
      <c r="AA278" s="4"/>
      <c r="AB278" s="4"/>
      <c r="AC278" s="4"/>
      <c r="AD278" s="4"/>
      <c r="AE278" s="4"/>
      <c r="AF278" s="4"/>
      <c r="AG278" s="4"/>
    </row>
    <row r="279" spans="3:33" ht="17.25" customHeight="1" x14ac:dyDescent="0.25">
      <c r="C279" s="4"/>
      <c r="D279" s="4"/>
      <c r="E279" s="4"/>
      <c r="F279" s="4"/>
      <c r="V279" s="4"/>
      <c r="W279" s="4"/>
      <c r="X279" s="4"/>
      <c r="Y279" s="4"/>
      <c r="Z279" s="4"/>
      <c r="AA279" s="4"/>
      <c r="AB279" s="4"/>
      <c r="AC279" s="4"/>
      <c r="AD279" s="4"/>
      <c r="AE279" s="4"/>
      <c r="AF279" s="4"/>
      <c r="AG279" s="4"/>
    </row>
    <row r="280" spans="3:33" ht="17.25" customHeight="1" x14ac:dyDescent="0.25">
      <c r="C280" s="4"/>
      <c r="D280" s="4"/>
      <c r="E280" s="4"/>
      <c r="F280" s="4"/>
      <c r="V280" s="4"/>
      <c r="W280" s="4"/>
      <c r="X280" s="4"/>
      <c r="Y280" s="4"/>
      <c r="Z280" s="4"/>
      <c r="AA280" s="4"/>
      <c r="AB280" s="4"/>
      <c r="AC280" s="4"/>
      <c r="AD280" s="4"/>
      <c r="AE280" s="4"/>
      <c r="AF280" s="4"/>
      <c r="AG280" s="4"/>
    </row>
    <row r="281" spans="3:33" ht="17.25" customHeight="1" x14ac:dyDescent="0.25">
      <c r="C281" s="4"/>
      <c r="D281" s="4"/>
      <c r="E281" s="4"/>
      <c r="F281" s="4"/>
      <c r="V281" s="4"/>
      <c r="W281" s="4"/>
      <c r="X281" s="4"/>
      <c r="Y281" s="4"/>
      <c r="Z281" s="4"/>
      <c r="AA281" s="4"/>
      <c r="AB281" s="4"/>
      <c r="AC281" s="4"/>
      <c r="AD281" s="4"/>
      <c r="AE281" s="4"/>
      <c r="AF281" s="4"/>
      <c r="AG281" s="4"/>
    </row>
    <row r="282" spans="3:33" ht="17.25" customHeight="1" x14ac:dyDescent="0.25">
      <c r="C282" s="4"/>
      <c r="D282" s="4"/>
      <c r="E282" s="4"/>
      <c r="F282" s="4"/>
      <c r="V282" s="4"/>
      <c r="W282" s="4"/>
      <c r="X282" s="4"/>
      <c r="Y282" s="4"/>
      <c r="Z282" s="4"/>
      <c r="AA282" s="4"/>
      <c r="AB282" s="4"/>
      <c r="AC282" s="4"/>
      <c r="AD282" s="4"/>
      <c r="AE282" s="4"/>
      <c r="AF282" s="4"/>
      <c r="AG282" s="4"/>
    </row>
    <row r="283" spans="3:33" ht="17.25" customHeight="1" x14ac:dyDescent="0.25">
      <c r="C283" s="4"/>
      <c r="D283" s="4"/>
      <c r="E283" s="4"/>
      <c r="F283" s="4"/>
      <c r="V283" s="4"/>
      <c r="W283" s="4"/>
      <c r="X283" s="4"/>
      <c r="Y283" s="4"/>
      <c r="Z283" s="4"/>
      <c r="AA283" s="4"/>
      <c r="AB283" s="4"/>
      <c r="AC283" s="4"/>
      <c r="AD283" s="4"/>
      <c r="AE283" s="4"/>
      <c r="AF283" s="4"/>
      <c r="AG283" s="4"/>
    </row>
    <row r="284" spans="3:33" ht="17.25" customHeight="1" x14ac:dyDescent="0.25">
      <c r="C284" s="4"/>
      <c r="D284" s="4"/>
      <c r="E284" s="4"/>
      <c r="F284" s="4"/>
      <c r="V284" s="4"/>
      <c r="W284" s="4"/>
      <c r="X284" s="4"/>
      <c r="Y284" s="4"/>
      <c r="Z284" s="4"/>
      <c r="AA284" s="4"/>
      <c r="AB284" s="4"/>
      <c r="AC284" s="4"/>
      <c r="AD284" s="4"/>
      <c r="AE284" s="4"/>
      <c r="AF284" s="4"/>
      <c r="AG284" s="4"/>
    </row>
    <row r="285" spans="3:33" ht="17.25" customHeight="1" x14ac:dyDescent="0.25">
      <c r="C285" s="4"/>
      <c r="D285" s="4"/>
      <c r="E285" s="4"/>
      <c r="F285" s="4"/>
      <c r="V285" s="4"/>
      <c r="W285" s="4"/>
      <c r="X285" s="4"/>
      <c r="Y285" s="4"/>
      <c r="Z285" s="4"/>
      <c r="AA285" s="4"/>
      <c r="AB285" s="4"/>
      <c r="AC285" s="4"/>
      <c r="AD285" s="4"/>
      <c r="AE285" s="4"/>
      <c r="AF285" s="4"/>
      <c r="AG285" s="4"/>
    </row>
    <row r="286" spans="3:33" ht="17.25" customHeight="1" x14ac:dyDescent="0.25">
      <c r="C286" s="4"/>
      <c r="D286" s="4"/>
      <c r="E286" s="4"/>
      <c r="F286" s="4"/>
      <c r="V286" s="4"/>
      <c r="W286" s="4"/>
      <c r="X286" s="4"/>
      <c r="Y286" s="4"/>
      <c r="Z286" s="4"/>
      <c r="AA286" s="4"/>
      <c r="AB286" s="4"/>
      <c r="AC286" s="4"/>
      <c r="AD286" s="4"/>
      <c r="AE286" s="4"/>
      <c r="AF286" s="4"/>
      <c r="AG286" s="4"/>
    </row>
    <row r="287" spans="3:33" ht="17.25" customHeight="1" x14ac:dyDescent="0.25">
      <c r="C287" s="4"/>
      <c r="D287" s="4"/>
      <c r="E287" s="4"/>
      <c r="F287" s="4"/>
      <c r="V287" s="4"/>
      <c r="W287" s="4"/>
      <c r="X287" s="4"/>
      <c r="Y287" s="4"/>
      <c r="Z287" s="4"/>
      <c r="AA287" s="4"/>
      <c r="AB287" s="4"/>
      <c r="AC287" s="4"/>
      <c r="AD287" s="4"/>
      <c r="AE287" s="4"/>
      <c r="AF287" s="4"/>
      <c r="AG287" s="4"/>
    </row>
    <row r="288" spans="3:33" ht="17.25" customHeight="1" x14ac:dyDescent="0.25">
      <c r="C288" s="4"/>
      <c r="D288" s="4"/>
      <c r="E288" s="4"/>
      <c r="F288" s="4"/>
      <c r="V288" s="4"/>
      <c r="W288" s="4"/>
      <c r="X288" s="4"/>
      <c r="Y288" s="4"/>
      <c r="Z288" s="4"/>
      <c r="AA288" s="4"/>
      <c r="AB288" s="4"/>
      <c r="AC288" s="4"/>
      <c r="AD288" s="4"/>
      <c r="AE288" s="4"/>
      <c r="AF288" s="4"/>
      <c r="AG288" s="4"/>
    </row>
    <row r="289" spans="3:33" ht="17.25" customHeight="1" x14ac:dyDescent="0.25">
      <c r="C289" s="4"/>
      <c r="D289" s="4"/>
      <c r="E289" s="4"/>
      <c r="F289" s="4"/>
      <c r="V289" s="4"/>
      <c r="W289" s="4"/>
      <c r="X289" s="4"/>
      <c r="Y289" s="4"/>
      <c r="Z289" s="4"/>
      <c r="AA289" s="4"/>
      <c r="AB289" s="4"/>
      <c r="AC289" s="4"/>
      <c r="AD289" s="4"/>
      <c r="AE289" s="4"/>
      <c r="AF289" s="4"/>
      <c r="AG289" s="4"/>
    </row>
    <row r="290" spans="3:33" ht="17.25" customHeight="1" x14ac:dyDescent="0.25">
      <c r="C290" s="4"/>
      <c r="D290" s="4"/>
      <c r="E290" s="4"/>
      <c r="F290" s="4"/>
      <c r="V290" s="4"/>
      <c r="W290" s="4"/>
      <c r="X290" s="4"/>
      <c r="Y290" s="4"/>
      <c r="Z290" s="4"/>
      <c r="AA290" s="4"/>
      <c r="AB290" s="4"/>
      <c r="AC290" s="4"/>
      <c r="AD290" s="4"/>
      <c r="AE290" s="4"/>
      <c r="AF290" s="4"/>
      <c r="AG290" s="4"/>
    </row>
    <row r="291" spans="3:33" ht="17.25" customHeight="1" x14ac:dyDescent="0.25">
      <c r="C291" s="4"/>
      <c r="D291" s="4"/>
      <c r="E291" s="4"/>
      <c r="F291" s="4"/>
      <c r="V291" s="4"/>
      <c r="W291" s="4"/>
      <c r="X291" s="4"/>
      <c r="Y291" s="4"/>
      <c r="Z291" s="4"/>
      <c r="AA291" s="4"/>
      <c r="AB291" s="4"/>
      <c r="AC291" s="4"/>
      <c r="AD291" s="4"/>
      <c r="AE291" s="4"/>
      <c r="AF291" s="4"/>
      <c r="AG291" s="4"/>
    </row>
    <row r="292" spans="3:33" ht="17.25" customHeight="1" x14ac:dyDescent="0.25">
      <c r="C292" s="4"/>
      <c r="D292" s="4"/>
      <c r="E292" s="4"/>
      <c r="F292" s="4"/>
      <c r="V292" s="4"/>
      <c r="W292" s="4"/>
      <c r="X292" s="4"/>
      <c r="Y292" s="4"/>
      <c r="Z292" s="4"/>
      <c r="AA292" s="4"/>
      <c r="AB292" s="4"/>
      <c r="AC292" s="4"/>
      <c r="AD292" s="4"/>
      <c r="AE292" s="4"/>
      <c r="AF292" s="4"/>
      <c r="AG292" s="4"/>
    </row>
    <row r="293" spans="3:33" ht="17.25" customHeight="1" x14ac:dyDescent="0.25">
      <c r="C293" s="4"/>
      <c r="D293" s="4"/>
      <c r="E293" s="4"/>
      <c r="F293" s="4"/>
      <c r="V293" s="4"/>
      <c r="W293" s="4"/>
      <c r="X293" s="4"/>
      <c r="Y293" s="4"/>
      <c r="Z293" s="4"/>
      <c r="AA293" s="4"/>
      <c r="AB293" s="4"/>
      <c r="AC293" s="4"/>
      <c r="AD293" s="4"/>
      <c r="AE293" s="4"/>
      <c r="AF293" s="4"/>
      <c r="AG293" s="4"/>
    </row>
    <row r="294" spans="3:33" ht="17.25" customHeight="1" x14ac:dyDescent="0.25">
      <c r="C294" s="4"/>
      <c r="D294" s="4"/>
      <c r="E294" s="4"/>
      <c r="F294" s="4"/>
      <c r="V294" s="4"/>
      <c r="W294" s="4"/>
      <c r="X294" s="4"/>
      <c r="Y294" s="4"/>
      <c r="Z294" s="4"/>
      <c r="AA294" s="4"/>
      <c r="AB294" s="4"/>
      <c r="AC294" s="4"/>
      <c r="AD294" s="4"/>
      <c r="AE294" s="4"/>
      <c r="AF294" s="4"/>
      <c r="AG294" s="4"/>
    </row>
    <row r="295" spans="3:33" ht="17.25" customHeight="1" x14ac:dyDescent="0.25">
      <c r="C295" s="4"/>
      <c r="D295" s="4"/>
      <c r="E295" s="4"/>
      <c r="F295" s="4"/>
      <c r="V295" s="4"/>
      <c r="W295" s="4"/>
      <c r="X295" s="4"/>
      <c r="Y295" s="4"/>
      <c r="Z295" s="4"/>
      <c r="AA295" s="4"/>
      <c r="AB295" s="4"/>
      <c r="AC295" s="4"/>
      <c r="AD295" s="4"/>
      <c r="AE295" s="4"/>
      <c r="AF295" s="4"/>
      <c r="AG295" s="4"/>
    </row>
    <row r="296" spans="3:33" ht="17.25" customHeight="1" x14ac:dyDescent="0.25">
      <c r="V296" s="4"/>
      <c r="W296" s="4"/>
      <c r="X296" s="4"/>
      <c r="Y296" s="4"/>
      <c r="Z296" s="4"/>
      <c r="AA296" s="4"/>
      <c r="AB296" s="4"/>
      <c r="AC296" s="4"/>
      <c r="AD296" s="4"/>
      <c r="AE296" s="4"/>
      <c r="AF296" s="4"/>
      <c r="AG296" s="4"/>
    </row>
    <row r="297" spans="3:33" ht="17.25" customHeight="1" x14ac:dyDescent="0.25">
      <c r="V297" s="4"/>
      <c r="W297" s="4"/>
      <c r="X297" s="4"/>
      <c r="Y297" s="4"/>
      <c r="Z297" s="4"/>
      <c r="AA297" s="4"/>
      <c r="AB297" s="4"/>
      <c r="AC297" s="4"/>
      <c r="AD297" s="4"/>
      <c r="AE297" s="4"/>
      <c r="AF297" s="4"/>
      <c r="AG297" s="4"/>
    </row>
    <row r="298" spans="3:33" ht="17.25" customHeight="1" x14ac:dyDescent="0.25">
      <c r="V298" s="4"/>
      <c r="W298" s="4"/>
      <c r="X298" s="4"/>
      <c r="Y298" s="4"/>
      <c r="Z298" s="4"/>
      <c r="AA298" s="4"/>
      <c r="AB298" s="4"/>
      <c r="AC298" s="4"/>
      <c r="AD298" s="4"/>
      <c r="AE298" s="4"/>
      <c r="AF298" s="4"/>
      <c r="AG298" s="4"/>
    </row>
    <row r="299" spans="3:33" ht="17.25" customHeight="1" x14ac:dyDescent="0.25">
      <c r="V299" s="4"/>
      <c r="W299" s="4"/>
      <c r="X299" s="4"/>
      <c r="Y299" s="4"/>
      <c r="Z299" s="4"/>
      <c r="AA299" s="4"/>
      <c r="AB299" s="4"/>
      <c r="AC299" s="4"/>
      <c r="AD299" s="4"/>
      <c r="AE299" s="4"/>
      <c r="AF299" s="4"/>
      <c r="AG299" s="4"/>
    </row>
    <row r="300" spans="3:33" ht="17.25" customHeight="1" x14ac:dyDescent="0.25">
      <c r="V300" s="4"/>
      <c r="W300" s="4"/>
      <c r="X300" s="4"/>
      <c r="Y300" s="4"/>
      <c r="Z300" s="4"/>
      <c r="AA300" s="4"/>
      <c r="AB300" s="4"/>
      <c r="AC300" s="4"/>
      <c r="AD300" s="4"/>
      <c r="AE300" s="4"/>
      <c r="AF300" s="4"/>
      <c r="AG300" s="4"/>
    </row>
    <row r="301" spans="3:33" ht="17.25" customHeight="1" x14ac:dyDescent="0.25">
      <c r="V301" s="4"/>
      <c r="W301" s="4"/>
      <c r="X301" s="4"/>
      <c r="Y301" s="4"/>
      <c r="Z301" s="4"/>
      <c r="AA301" s="4"/>
      <c r="AB301" s="4"/>
      <c r="AC301" s="4"/>
      <c r="AD301" s="4"/>
      <c r="AE301" s="4"/>
      <c r="AF301" s="4"/>
      <c r="AG301" s="4"/>
    </row>
    <row r="302" spans="3:33" ht="17.25" customHeight="1" x14ac:dyDescent="0.25">
      <c r="V302" s="4"/>
      <c r="W302" s="4"/>
      <c r="X302" s="4"/>
      <c r="Y302" s="4"/>
      <c r="Z302" s="4"/>
      <c r="AA302" s="4"/>
      <c r="AB302" s="4"/>
      <c r="AC302" s="4"/>
      <c r="AD302" s="4"/>
      <c r="AE302" s="4"/>
      <c r="AF302" s="4"/>
      <c r="AG302" s="4"/>
    </row>
    <row r="303" spans="3:33" ht="17.25" customHeight="1" x14ac:dyDescent="0.25">
      <c r="V303" s="4"/>
      <c r="W303" s="4"/>
      <c r="X303" s="4"/>
      <c r="Y303" s="4"/>
      <c r="Z303" s="4"/>
      <c r="AA303" s="4"/>
      <c r="AB303" s="4"/>
      <c r="AC303" s="4"/>
      <c r="AD303" s="4"/>
      <c r="AE303" s="4"/>
      <c r="AF303" s="4"/>
      <c r="AG303" s="4"/>
    </row>
    <row r="304" spans="3:33" ht="17.25" customHeight="1" x14ac:dyDescent="0.25">
      <c r="V304" s="4"/>
      <c r="W304" s="4"/>
      <c r="X304" s="4"/>
      <c r="Y304" s="4"/>
      <c r="Z304" s="4"/>
      <c r="AA304" s="4"/>
      <c r="AB304" s="4"/>
      <c r="AC304" s="4"/>
      <c r="AD304" s="4"/>
      <c r="AE304" s="4"/>
      <c r="AF304" s="4"/>
      <c r="AG304" s="4"/>
    </row>
    <row r="305" spans="22:33" ht="17.25" customHeight="1" x14ac:dyDescent="0.25">
      <c r="V305" s="4"/>
      <c r="W305" s="4"/>
      <c r="X305" s="4"/>
      <c r="Y305" s="4"/>
      <c r="Z305" s="4"/>
      <c r="AA305" s="4"/>
      <c r="AB305" s="4"/>
      <c r="AC305" s="4"/>
      <c r="AD305" s="4"/>
      <c r="AE305" s="4"/>
      <c r="AF305" s="4"/>
      <c r="AG305" s="4"/>
    </row>
    <row r="306" spans="22:33" ht="17.25" customHeight="1" x14ac:dyDescent="0.25">
      <c r="V306" s="4"/>
      <c r="W306" s="4"/>
      <c r="X306" s="4"/>
      <c r="Y306" s="4"/>
      <c r="Z306" s="4"/>
      <c r="AA306" s="4"/>
      <c r="AB306" s="4"/>
      <c r="AC306" s="4"/>
      <c r="AD306" s="4"/>
      <c r="AE306" s="4"/>
      <c r="AF306" s="4"/>
      <c r="AG306" s="4"/>
    </row>
    <row r="307" spans="22:33" ht="17.25" customHeight="1" x14ac:dyDescent="0.25">
      <c r="V307" s="4"/>
      <c r="W307" s="4"/>
      <c r="X307" s="4"/>
      <c r="Y307" s="4"/>
      <c r="Z307" s="4"/>
      <c r="AA307" s="4"/>
      <c r="AB307" s="4"/>
      <c r="AC307" s="4"/>
      <c r="AD307" s="4"/>
      <c r="AE307" s="4"/>
      <c r="AF307" s="4"/>
      <c r="AG307" s="4"/>
    </row>
    <row r="308" spans="22:33" ht="17.25" customHeight="1" x14ac:dyDescent="0.25">
      <c r="V308" s="4"/>
      <c r="W308" s="4"/>
      <c r="X308" s="4"/>
      <c r="Y308" s="4"/>
      <c r="Z308" s="4"/>
      <c r="AA308" s="4"/>
      <c r="AB308" s="4"/>
      <c r="AC308" s="4"/>
      <c r="AD308" s="4"/>
      <c r="AE308" s="4"/>
      <c r="AF308" s="4"/>
      <c r="AG308" s="4"/>
    </row>
    <row r="309" spans="22:33" ht="17.25" customHeight="1" x14ac:dyDescent="0.25">
      <c r="V309" s="4"/>
      <c r="W309" s="4"/>
      <c r="X309" s="4"/>
      <c r="Y309" s="4"/>
      <c r="Z309" s="4"/>
      <c r="AA309" s="4"/>
      <c r="AB309" s="4"/>
      <c r="AC309" s="4"/>
      <c r="AD309" s="4"/>
      <c r="AE309" s="4"/>
      <c r="AF309" s="4"/>
      <c r="AG309" s="4"/>
    </row>
    <row r="310" spans="22:33" ht="17.25" customHeight="1" x14ac:dyDescent="0.25">
      <c r="V310" s="4"/>
      <c r="W310" s="4"/>
      <c r="X310" s="4"/>
      <c r="Y310" s="4"/>
      <c r="Z310" s="4"/>
      <c r="AA310" s="4"/>
      <c r="AB310" s="4"/>
      <c r="AC310" s="4"/>
      <c r="AD310" s="4"/>
      <c r="AE310" s="4"/>
      <c r="AF310" s="4"/>
      <c r="AG310" s="4"/>
    </row>
    <row r="311" spans="22:33" ht="17.25" customHeight="1" x14ac:dyDescent="0.25">
      <c r="V311" s="4"/>
      <c r="W311" s="4"/>
      <c r="X311" s="4"/>
      <c r="Y311" s="4"/>
      <c r="Z311" s="4"/>
      <c r="AA311" s="4"/>
      <c r="AB311" s="4"/>
      <c r="AC311" s="4"/>
      <c r="AD311" s="4"/>
      <c r="AE311" s="4"/>
      <c r="AF311" s="4"/>
      <c r="AG311" s="4"/>
    </row>
  </sheetData>
  <sheetProtection sheet="1" objects="1" scenarios="1" formatCells="0"/>
  <mergeCells count="55">
    <mergeCell ref="Q16:U16"/>
    <mergeCell ref="Q17:T17"/>
    <mergeCell ref="U17:U18"/>
    <mergeCell ref="Q44:U45"/>
    <mergeCell ref="B1:O1"/>
    <mergeCell ref="B2:O4"/>
    <mergeCell ref="Q2:U2"/>
    <mergeCell ref="Q3:T3"/>
    <mergeCell ref="U3:U4"/>
    <mergeCell ref="N45:N46"/>
    <mergeCell ref="K5:K6"/>
    <mergeCell ref="L5:L6"/>
    <mergeCell ref="B35:M36"/>
    <mergeCell ref="N35:N36"/>
    <mergeCell ref="K45:L46"/>
    <mergeCell ref="B44:M44"/>
    <mergeCell ref="F45:F46"/>
    <mergeCell ref="G45:G46"/>
    <mergeCell ref="H45:J45"/>
    <mergeCell ref="M45:M46"/>
    <mergeCell ref="X3:Z11"/>
    <mergeCell ref="F5:F6"/>
    <mergeCell ref="G5:G6"/>
    <mergeCell ref="H5:J5"/>
    <mergeCell ref="M5:M6"/>
    <mergeCell ref="N5:N6"/>
    <mergeCell ref="O5:O6"/>
    <mergeCell ref="U9:U10"/>
    <mergeCell ref="O45:O46"/>
    <mergeCell ref="Q46:S47"/>
    <mergeCell ref="T46:U46"/>
    <mergeCell ref="Q48:S49"/>
    <mergeCell ref="Z20:AA27"/>
    <mergeCell ref="O35:O36"/>
    <mergeCell ref="T50:T51"/>
    <mergeCell ref="U50:U51"/>
    <mergeCell ref="T52:T53"/>
    <mergeCell ref="U52:U53"/>
    <mergeCell ref="X34:Z40"/>
    <mergeCell ref="V63:V64"/>
    <mergeCell ref="T58:T59"/>
    <mergeCell ref="U58:U59"/>
    <mergeCell ref="U56:U57"/>
    <mergeCell ref="Q29:T29"/>
    <mergeCell ref="U29:U30"/>
    <mergeCell ref="Q54:S55"/>
    <mergeCell ref="T54:T55"/>
    <mergeCell ref="U54:U55"/>
    <mergeCell ref="Q56:S57"/>
    <mergeCell ref="T56:T57"/>
    <mergeCell ref="Q50:S51"/>
    <mergeCell ref="Q52:S53"/>
    <mergeCell ref="Q58:S59"/>
    <mergeCell ref="T48:T49"/>
    <mergeCell ref="U48:U49"/>
  </mergeCells>
  <conditionalFormatting sqref="T31">
    <cfRule type="cellIs" dxfId="29" priority="28" operator="lessThan">
      <formula>30</formula>
    </cfRule>
  </conditionalFormatting>
  <conditionalFormatting sqref="T32">
    <cfRule type="cellIs" dxfId="28" priority="27" operator="lessThan">
      <formula>15</formula>
    </cfRule>
  </conditionalFormatting>
  <conditionalFormatting sqref="T33">
    <cfRule type="cellIs" dxfId="27" priority="26" operator="lessThan">
      <formula>30</formula>
    </cfRule>
  </conditionalFormatting>
  <conditionalFormatting sqref="T35">
    <cfRule type="cellIs" dxfId="26" priority="22" operator="lessThan">
      <formula>15</formula>
    </cfRule>
  </conditionalFormatting>
  <conditionalFormatting sqref="T39">
    <cfRule type="cellIs" dxfId="25" priority="25" operator="lessThan">
      <formula>15</formula>
    </cfRule>
  </conditionalFormatting>
  <conditionalFormatting sqref="T48:T54">
    <cfRule type="cellIs" dxfId="24" priority="3" operator="equal">
      <formula>"JA!"</formula>
    </cfRule>
  </conditionalFormatting>
  <conditionalFormatting sqref="T56:T59">
    <cfRule type="cellIs" dxfId="23" priority="2" operator="equal">
      <formula>"JA!"</formula>
    </cfRule>
  </conditionalFormatting>
  <conditionalFormatting sqref="T48:U54 U56 T58:U59">
    <cfRule type="cellIs" dxfId="22" priority="5" operator="equal">
      <formula>"JA"</formula>
    </cfRule>
  </conditionalFormatting>
  <conditionalFormatting sqref="U5:U8">
    <cfRule type="cellIs" dxfId="21" priority="20" operator="greaterThan">
      <formula>0</formula>
    </cfRule>
  </conditionalFormatting>
  <conditionalFormatting sqref="U11:U15 V57:V62 V65:V67 V72">
    <cfRule type="cellIs" dxfId="20" priority="21" operator="greaterThan">
      <formula>0</formula>
    </cfRule>
  </conditionalFormatting>
  <conditionalFormatting sqref="U19:U28">
    <cfRule type="cellIs" dxfId="19" priority="18" operator="greaterThan">
      <formula>0</formula>
    </cfRule>
  </conditionalFormatting>
  <conditionalFormatting sqref="U31">
    <cfRule type="cellIs" dxfId="18" priority="1" operator="equal">
      <formula>105</formula>
    </cfRule>
  </conditionalFormatting>
  <conditionalFormatting sqref="U31:U33">
    <cfRule type="cellIs" dxfId="17" priority="15" operator="greaterThan">
      <formula>0</formula>
    </cfRule>
  </conditionalFormatting>
  <conditionalFormatting sqref="U35:U41">
    <cfRule type="cellIs" dxfId="16" priority="6" operator="greaterThan">
      <formula>0</formula>
    </cfRule>
  </conditionalFormatting>
  <conditionalFormatting sqref="U48:U54 U56 U58:U59">
    <cfRule type="containsText" dxfId="15" priority="4" operator="containsText" text="JA">
      <formula>NOT(ISERROR(SEARCH("JA",U48)))</formula>
    </cfRule>
  </conditionalFormatting>
  <dataValidations count="3">
    <dataValidation type="list" allowBlank="1" showInputMessage="1" showErrorMessage="1" sqref="E47:E61 E8:E34 E37:E43" xr:uid="{00000000-0002-0000-0200-000000000000}">
      <formula1>$P$69:$P$75</formula1>
    </dataValidation>
    <dataValidation type="list" allowBlank="1" showInputMessage="1" showErrorMessage="1" sqref="G61 O22 O16" xr:uid="{00000000-0002-0000-0200-000001000000}">
      <formula1>#REF!</formula1>
    </dataValidation>
    <dataValidation type="list" allowBlank="1" showInputMessage="1" showErrorMessage="1" sqref="O17:O21 O47:O61 O8:O15 O23:O35 O37:O43" xr:uid="{00000000-0002-0000-0200-000002000000}">
      <formula1>F8:G8</formula1>
    </dataValidation>
  </dataValidations>
  <pageMargins left="0.7" right="0.7" top="0.75" bottom="0.75" header="0.3" footer="0.3"/>
  <pageSetup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'Examensmål - Jägmästarexamen'!$A$1:$A$16</xm:f>
          </x14:formula1>
          <xm:sqref>F47:G60</xm:sqref>
        </x14:dataValidation>
        <x14:dataValidation type="list" allowBlank="1" showInputMessage="1" showErrorMessage="1" xr:uid="{00000000-0002-0000-0200-000004000000}">
          <x14:formula1>
            <xm:f>'Examensmål - Jägmästarexamen'!$A$19:$A$22</xm:f>
          </x14:formula1>
          <xm:sqref>F61</xm:sqref>
        </x14:dataValidation>
        <x14:dataValidation type="list" allowBlank="1" showInputMessage="1" showErrorMessage="1" xr:uid="{00000000-0002-0000-0200-000005000000}">
          <x14:formula1>
            <xm:f>'Examensmål - Jägmästarexamen'!$F$2:$F$5</xm:f>
          </x14:formula1>
          <xm:sqref>D30:D34 D17:D21 D8:D15 D23:D28</xm:sqref>
        </x14:dataValidation>
        <x14:dataValidation type="list" allowBlank="1" showInputMessage="1" showErrorMessage="1" xr:uid="{00000000-0002-0000-0200-000006000000}">
          <x14:formula1>
            <xm:f>'Examensmål - Jägmästarexamen'!$A$2:$A$16</xm:f>
          </x14:formula1>
          <xm:sqref>F8:G34 F37:G43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05"/>
  <sheetViews>
    <sheetView topLeftCell="A4" zoomScaleNormal="100" workbookViewId="0">
      <selection activeCell="L8" sqref="L8"/>
    </sheetView>
  </sheetViews>
  <sheetFormatPr defaultColWidth="9.140625" defaultRowHeight="17.25" customHeight="1" x14ac:dyDescent="0.25"/>
  <cols>
    <col min="1" max="2" width="9.140625" style="4"/>
    <col min="3" max="3" width="48.7109375" style="5" customWidth="1"/>
    <col min="4" max="4" width="6" style="5" customWidth="1"/>
    <col min="5" max="5" width="7.28515625" style="5" customWidth="1"/>
    <col min="6" max="6" width="23.5703125" style="5" customWidth="1"/>
    <col min="7" max="7" width="21.42578125" style="5" customWidth="1"/>
    <col min="8" max="8" width="15.140625" style="5" customWidth="1"/>
    <col min="9" max="9" width="14.140625" style="5" customWidth="1"/>
    <col min="10" max="10" width="13.28515625" style="5" customWidth="1"/>
    <col min="11" max="11" width="9.85546875" style="5" customWidth="1"/>
    <col min="12" max="12" width="10.28515625" style="5" customWidth="1"/>
    <col min="13" max="13" width="24.140625" style="5" customWidth="1"/>
    <col min="14" max="14" width="2.28515625" style="4" customWidth="1"/>
    <col min="15" max="15" width="28.42578125" style="5" customWidth="1"/>
    <col min="16" max="16" width="16" style="5" customWidth="1"/>
    <col min="17" max="17" width="14.7109375" style="5" customWidth="1"/>
    <col min="18" max="18" width="19.28515625" style="5" customWidth="1"/>
    <col min="19" max="19" width="17.85546875" style="5" customWidth="1"/>
    <col min="20" max="20" width="8.42578125" style="5" customWidth="1"/>
    <col min="21" max="21" width="8.28515625" style="5" customWidth="1"/>
    <col min="22" max="16384" width="9.140625" style="5"/>
  </cols>
  <sheetData>
    <row r="1" spans="2:48" ht="46.5" customHeight="1" thickBot="1" x14ac:dyDescent="0.3">
      <c r="B1" s="368" t="s">
        <v>196</v>
      </c>
      <c r="C1" s="450"/>
      <c r="D1" s="450"/>
      <c r="E1" s="450"/>
      <c r="F1" s="450"/>
      <c r="G1" s="450"/>
      <c r="H1" s="450"/>
      <c r="I1" s="450"/>
      <c r="J1" s="450"/>
      <c r="K1" s="450"/>
      <c r="L1" s="450"/>
      <c r="M1" s="450"/>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2:48" ht="47.25" customHeight="1" x14ac:dyDescent="0.35">
      <c r="B2" s="319" t="s">
        <v>165</v>
      </c>
      <c r="C2" s="320"/>
      <c r="D2" s="320"/>
      <c r="E2" s="320"/>
      <c r="F2" s="320"/>
      <c r="G2" s="320"/>
      <c r="H2" s="320"/>
      <c r="I2" s="320"/>
      <c r="J2" s="320"/>
      <c r="K2" s="320"/>
      <c r="L2" s="320"/>
      <c r="M2" s="321"/>
      <c r="N2" s="6"/>
      <c r="O2" s="342" t="s">
        <v>149</v>
      </c>
      <c r="P2" s="343"/>
      <c r="Q2" s="343"/>
      <c r="R2" s="343"/>
      <c r="S2" s="344"/>
      <c r="T2" s="6"/>
      <c r="U2" s="6"/>
      <c r="V2" s="6"/>
      <c r="W2" s="4"/>
      <c r="X2" s="4"/>
      <c r="Y2" s="4"/>
      <c r="Z2" s="4"/>
      <c r="AA2" s="4"/>
      <c r="AB2" s="4"/>
      <c r="AC2" s="4"/>
      <c r="AD2" s="4"/>
      <c r="AE2" s="4"/>
      <c r="AF2" s="4"/>
      <c r="AG2" s="4"/>
      <c r="AH2" s="4"/>
      <c r="AI2" s="4"/>
      <c r="AJ2" s="4"/>
      <c r="AK2" s="4"/>
      <c r="AL2" s="4"/>
      <c r="AM2" s="4"/>
      <c r="AN2" s="4"/>
      <c r="AO2" s="4"/>
      <c r="AP2" s="4"/>
      <c r="AQ2" s="4"/>
      <c r="AR2" s="4"/>
      <c r="AS2" s="4"/>
      <c r="AT2" s="4"/>
      <c r="AU2" s="4"/>
      <c r="AV2" s="4"/>
    </row>
    <row r="3" spans="2:48" ht="27" customHeight="1" x14ac:dyDescent="0.35">
      <c r="B3" s="322"/>
      <c r="C3" s="323"/>
      <c r="D3" s="323"/>
      <c r="E3" s="323"/>
      <c r="F3" s="323"/>
      <c r="G3" s="323"/>
      <c r="H3" s="323"/>
      <c r="I3" s="323"/>
      <c r="J3" s="323"/>
      <c r="K3" s="323"/>
      <c r="L3" s="323"/>
      <c r="M3" s="324"/>
      <c r="O3" s="345" t="s">
        <v>69</v>
      </c>
      <c r="P3" s="346"/>
      <c r="Q3" s="346"/>
      <c r="R3" s="346"/>
      <c r="S3" s="352" t="s">
        <v>61</v>
      </c>
      <c r="T3" s="4"/>
      <c r="U3" s="4"/>
      <c r="V3" s="353" t="s">
        <v>190</v>
      </c>
      <c r="W3" s="354"/>
      <c r="X3" s="355"/>
      <c r="Y3" s="4"/>
      <c r="Z3" s="4"/>
      <c r="AA3" s="4"/>
      <c r="AB3" s="4"/>
      <c r="AC3" s="4"/>
      <c r="AD3" s="4"/>
      <c r="AE3" s="4"/>
      <c r="AF3" s="4"/>
      <c r="AG3" s="4"/>
      <c r="AH3" s="4"/>
      <c r="AI3" s="4"/>
      <c r="AJ3" s="4"/>
      <c r="AK3" s="4"/>
      <c r="AL3" s="4"/>
      <c r="AM3" s="4"/>
      <c r="AN3" s="4"/>
      <c r="AO3" s="4"/>
      <c r="AP3" s="4"/>
      <c r="AQ3" s="4"/>
      <c r="AR3" s="4"/>
      <c r="AS3" s="4"/>
    </row>
    <row r="4" spans="2:48" ht="21" customHeight="1" thickBot="1" x14ac:dyDescent="0.35">
      <c r="B4" s="451"/>
      <c r="C4" s="452"/>
      <c r="D4" s="452"/>
      <c r="E4" s="452"/>
      <c r="F4" s="452"/>
      <c r="G4" s="452"/>
      <c r="H4" s="452"/>
      <c r="I4" s="452"/>
      <c r="J4" s="452"/>
      <c r="K4" s="452"/>
      <c r="L4" s="452"/>
      <c r="M4" s="453"/>
      <c r="O4" s="104" t="s">
        <v>45</v>
      </c>
      <c r="P4" s="105"/>
      <c r="Q4" s="106" t="s">
        <v>2</v>
      </c>
      <c r="R4" s="106" t="s">
        <v>21</v>
      </c>
      <c r="S4" s="352"/>
      <c r="T4" s="4"/>
      <c r="U4" s="4"/>
      <c r="V4" s="356"/>
      <c r="W4" s="357"/>
      <c r="X4" s="358"/>
      <c r="Y4" s="4"/>
      <c r="Z4" s="4"/>
      <c r="AA4" s="4"/>
      <c r="AB4" s="4"/>
      <c r="AC4" s="4"/>
      <c r="AD4" s="4"/>
      <c r="AE4" s="4"/>
      <c r="AF4" s="4"/>
      <c r="AG4" s="4"/>
      <c r="AH4" s="4"/>
      <c r="AI4" s="4"/>
      <c r="AJ4" s="4"/>
      <c r="AK4" s="4"/>
      <c r="AL4" s="4"/>
      <c r="AM4" s="4"/>
      <c r="AN4" s="4"/>
      <c r="AO4" s="4"/>
      <c r="AP4" s="4"/>
      <c r="AQ4" s="4"/>
      <c r="AR4" s="4"/>
      <c r="AS4" s="4"/>
    </row>
    <row r="5" spans="2:48" ht="24.75" customHeight="1" x14ac:dyDescent="0.25">
      <c r="B5" s="184"/>
      <c r="C5" s="11"/>
      <c r="D5" s="11"/>
      <c r="E5" s="11"/>
      <c r="F5" s="336" t="s">
        <v>43</v>
      </c>
      <c r="G5" s="335" t="s">
        <v>44</v>
      </c>
      <c r="H5" s="337" t="s">
        <v>58</v>
      </c>
      <c r="I5" s="338"/>
      <c r="J5" s="339"/>
      <c r="K5" s="330" t="s">
        <v>59</v>
      </c>
      <c r="L5" s="330" t="s">
        <v>74</v>
      </c>
      <c r="M5" s="328" t="s">
        <v>23</v>
      </c>
      <c r="O5" s="107" t="s">
        <v>154</v>
      </c>
      <c r="P5" s="108"/>
      <c r="Q5" s="109">
        <f>SUMIFS(D8:D44,L8:L44,"x")</f>
        <v>0</v>
      </c>
      <c r="R5" s="109">
        <v>180</v>
      </c>
      <c r="S5" s="110">
        <f>IF((R5-Q5)&lt;0,0,SUM(R5-Q5))</f>
        <v>180</v>
      </c>
      <c r="T5" s="9"/>
      <c r="U5" s="9"/>
      <c r="V5" s="356"/>
      <c r="W5" s="357"/>
      <c r="X5" s="358"/>
      <c r="Y5" s="4"/>
      <c r="Z5" s="4"/>
      <c r="AA5" s="4"/>
      <c r="AB5" s="4"/>
      <c r="AC5" s="4"/>
      <c r="AD5" s="4"/>
      <c r="AE5" s="4"/>
      <c r="AF5" s="4"/>
      <c r="AG5" s="4"/>
      <c r="AH5" s="4"/>
      <c r="AI5" s="4"/>
      <c r="AJ5" s="4"/>
      <c r="AK5" s="4"/>
      <c r="AL5" s="4"/>
      <c r="AM5" s="4"/>
      <c r="AN5" s="4"/>
      <c r="AO5" s="4"/>
      <c r="AP5" s="4"/>
      <c r="AQ5" s="4"/>
      <c r="AR5" s="4"/>
      <c r="AS5" s="4"/>
    </row>
    <row r="6" spans="2:48" ht="31.5" customHeight="1" x14ac:dyDescent="0.25">
      <c r="B6" s="10" t="s">
        <v>51</v>
      </c>
      <c r="C6" s="11" t="s">
        <v>0</v>
      </c>
      <c r="D6" s="11" t="s">
        <v>9</v>
      </c>
      <c r="E6" s="11" t="s">
        <v>22</v>
      </c>
      <c r="F6" s="336"/>
      <c r="G6" s="335"/>
      <c r="H6" s="176" t="s">
        <v>57</v>
      </c>
      <c r="I6" s="12" t="s">
        <v>13</v>
      </c>
      <c r="J6" s="12" t="s">
        <v>193</v>
      </c>
      <c r="K6" s="330"/>
      <c r="L6" s="330"/>
      <c r="M6" s="328"/>
      <c r="O6" s="111" t="s">
        <v>106</v>
      </c>
      <c r="P6" s="108"/>
      <c r="Q6" s="112">
        <f>SUMIFS(D8:D44,M8:M44,"Skogsbruksvetenskap",E8:E44,"G1N",L8:L44,"x")+SUMIFS(D8:D44,M8:M44,"Skogsbruksvetenskap",E8:E44,"G1F",L8:L44,"x")+SUMIFS(D8:D44,M8:M44,"Skogsbruksvetenskap",E8:E44,"G2F",L8:L44,"X")</f>
        <v>0</v>
      </c>
      <c r="R6" s="112">
        <v>75</v>
      </c>
      <c r="S6" s="110">
        <f t="shared" ref="S6" si="0">IF((R6-Q6)&lt;0,0,SUM(R6-Q6))</f>
        <v>75</v>
      </c>
      <c r="T6" s="9"/>
      <c r="U6" s="9"/>
      <c r="V6" s="356"/>
      <c r="W6" s="357"/>
      <c r="X6" s="358"/>
      <c r="Y6" s="4"/>
      <c r="Z6" s="4"/>
      <c r="AA6" s="4"/>
      <c r="AB6" s="4"/>
      <c r="AC6" s="4"/>
      <c r="AD6" s="4"/>
      <c r="AE6" s="4"/>
      <c r="AF6" s="4"/>
      <c r="AG6" s="4"/>
      <c r="AH6" s="4"/>
      <c r="AI6" s="4"/>
      <c r="AJ6" s="4"/>
      <c r="AK6" s="4"/>
      <c r="AL6" s="4"/>
      <c r="AM6" s="4"/>
      <c r="AN6" s="4"/>
      <c r="AO6" s="4"/>
      <c r="AP6" s="4"/>
      <c r="AQ6" s="4"/>
      <c r="AR6" s="4"/>
      <c r="AS6" s="4"/>
    </row>
    <row r="7" spans="2:48" ht="21.75" customHeight="1" x14ac:dyDescent="0.25">
      <c r="B7" s="13"/>
      <c r="C7" s="14" t="s">
        <v>157</v>
      </c>
      <c r="D7" s="14"/>
      <c r="E7" s="14"/>
      <c r="F7" s="15"/>
      <c r="G7" s="15"/>
      <c r="H7" s="15"/>
      <c r="I7" s="16"/>
      <c r="J7" s="17"/>
      <c r="K7" s="17"/>
      <c r="L7" s="17"/>
      <c r="M7" s="18"/>
      <c r="O7" s="111" t="s">
        <v>107</v>
      </c>
      <c r="P7" s="108"/>
      <c r="Q7" s="112">
        <f>SUMIFS(D8:D44,M8:M44,"Skogsbruksvetenskap",E8:E44,"G2F",L8:L44,"x")</f>
        <v>0</v>
      </c>
      <c r="R7" s="112">
        <v>15</v>
      </c>
      <c r="S7" s="110">
        <f>IF((R7-Q7)&lt;0,0,SUM(R7-Q7))</f>
        <v>15</v>
      </c>
      <c r="T7" s="9"/>
      <c r="U7" s="9"/>
      <c r="V7" s="356"/>
      <c r="W7" s="357"/>
      <c r="X7" s="358"/>
      <c r="Y7" s="4"/>
      <c r="Z7" s="4"/>
      <c r="AA7" s="4"/>
      <c r="AB7" s="4"/>
      <c r="AC7" s="4"/>
      <c r="AD7" s="4"/>
      <c r="AE7" s="4"/>
      <c r="AF7" s="4"/>
      <c r="AG7" s="4"/>
      <c r="AH7" s="4"/>
      <c r="AI7" s="4"/>
      <c r="AJ7" s="4"/>
      <c r="AK7" s="4"/>
      <c r="AL7" s="4"/>
      <c r="AM7" s="4"/>
      <c r="AN7" s="4"/>
      <c r="AO7" s="4"/>
      <c r="AP7" s="4"/>
      <c r="AQ7" s="4"/>
      <c r="AR7" s="4"/>
      <c r="AS7" s="4"/>
    </row>
    <row r="8" spans="2:48" ht="27.75" customHeight="1" x14ac:dyDescent="0.25">
      <c r="B8" s="73" t="s">
        <v>166</v>
      </c>
      <c r="C8" s="74" t="s">
        <v>188</v>
      </c>
      <c r="D8" s="75">
        <v>15</v>
      </c>
      <c r="E8" s="75" t="s">
        <v>27</v>
      </c>
      <c r="F8" s="76" t="s">
        <v>12</v>
      </c>
      <c r="G8" s="75" t="s">
        <v>11</v>
      </c>
      <c r="H8" s="75"/>
      <c r="I8" s="75">
        <v>15</v>
      </c>
      <c r="J8" s="75"/>
      <c r="K8" s="75"/>
      <c r="L8" s="20"/>
      <c r="M8" s="21" t="s">
        <v>11</v>
      </c>
      <c r="N8" s="22"/>
      <c r="O8" s="111" t="s">
        <v>70</v>
      </c>
      <c r="P8" s="114"/>
      <c r="Q8" s="112">
        <f>SUMIFS(D8:D44,M8:M44,"Skogsbruksvetenskap",E8:E44,"G2E",L8:L44,"X")</f>
        <v>0</v>
      </c>
      <c r="R8" s="115">
        <v>15</v>
      </c>
      <c r="S8" s="110">
        <f>IF((R8-Q8)&lt;0,0,SUM(R8-Q8))</f>
        <v>15</v>
      </c>
      <c r="T8" s="23">
        <f>SUM(S5:S8)</f>
        <v>285</v>
      </c>
      <c r="U8" s="22"/>
      <c r="V8" s="356"/>
      <c r="W8" s="357"/>
      <c r="X8" s="358"/>
      <c r="Y8" s="4"/>
      <c r="Z8" s="4"/>
      <c r="AA8" s="4"/>
      <c r="AB8" s="4"/>
      <c r="AC8" s="4"/>
      <c r="AD8" s="4"/>
      <c r="AE8" s="4"/>
      <c r="AF8" s="4"/>
      <c r="AG8" s="4"/>
      <c r="AH8" s="4"/>
      <c r="AI8" s="4"/>
      <c r="AJ8" s="4"/>
      <c r="AK8" s="4"/>
      <c r="AL8" s="4"/>
      <c r="AM8" s="4"/>
      <c r="AN8" s="4"/>
      <c r="AO8" s="4"/>
      <c r="AP8" s="4"/>
      <c r="AQ8" s="4"/>
      <c r="AR8" s="4"/>
      <c r="AS8" s="4"/>
    </row>
    <row r="9" spans="2:48" ht="27.75" customHeight="1" x14ac:dyDescent="0.25">
      <c r="B9" s="73" t="s">
        <v>10</v>
      </c>
      <c r="C9" s="77" t="s">
        <v>189</v>
      </c>
      <c r="D9" s="78">
        <v>15</v>
      </c>
      <c r="E9" s="78" t="s">
        <v>27</v>
      </c>
      <c r="F9" s="79" t="s">
        <v>33</v>
      </c>
      <c r="G9" s="78"/>
      <c r="H9" s="78"/>
      <c r="I9" s="78"/>
      <c r="J9" s="78"/>
      <c r="K9" s="78"/>
      <c r="L9" s="43"/>
      <c r="M9" s="26" t="s">
        <v>33</v>
      </c>
      <c r="O9" s="116" t="s">
        <v>184</v>
      </c>
      <c r="P9" s="117"/>
      <c r="Q9" s="117"/>
      <c r="R9" s="117"/>
      <c r="S9" s="352" t="s">
        <v>61</v>
      </c>
      <c r="T9" s="23"/>
      <c r="U9" s="22"/>
      <c r="V9" s="356"/>
      <c r="W9" s="357"/>
      <c r="X9" s="358"/>
      <c r="Y9" s="4"/>
      <c r="Z9" s="4"/>
      <c r="AA9" s="4"/>
      <c r="AB9" s="4"/>
      <c r="AC9" s="4"/>
      <c r="AD9" s="4"/>
      <c r="AE9" s="4"/>
      <c r="AF9" s="4"/>
      <c r="AG9" s="4"/>
      <c r="AH9" s="4"/>
      <c r="AI9" s="4"/>
      <c r="AJ9" s="4"/>
      <c r="AK9" s="4"/>
      <c r="AL9" s="4"/>
      <c r="AM9" s="4"/>
      <c r="AN9" s="4"/>
      <c r="AO9" s="4"/>
      <c r="AP9" s="4"/>
      <c r="AQ9" s="4"/>
      <c r="AR9" s="4"/>
      <c r="AS9" s="4"/>
    </row>
    <row r="10" spans="2:48" ht="27.75" customHeight="1" x14ac:dyDescent="0.3">
      <c r="B10" s="73" t="s">
        <v>167</v>
      </c>
      <c r="C10" s="77" t="s">
        <v>52</v>
      </c>
      <c r="D10" s="78">
        <v>15</v>
      </c>
      <c r="E10" s="78" t="s">
        <v>27</v>
      </c>
      <c r="F10" s="79" t="s">
        <v>12</v>
      </c>
      <c r="G10" s="78" t="s">
        <v>11</v>
      </c>
      <c r="H10" s="78"/>
      <c r="I10" s="78">
        <v>15</v>
      </c>
      <c r="J10" s="78"/>
      <c r="K10" s="78">
        <v>15</v>
      </c>
      <c r="L10" s="43"/>
      <c r="M10" s="26" t="s">
        <v>12</v>
      </c>
      <c r="O10" s="118" t="s">
        <v>45</v>
      </c>
      <c r="P10" s="119"/>
      <c r="Q10" s="119" t="s">
        <v>2</v>
      </c>
      <c r="R10" s="119" t="s">
        <v>21</v>
      </c>
      <c r="S10" s="352"/>
      <c r="T10" s="23"/>
      <c r="U10" s="22"/>
      <c r="V10" s="356"/>
      <c r="W10" s="357"/>
      <c r="X10" s="358"/>
      <c r="Y10" s="4"/>
      <c r="Z10" s="4"/>
      <c r="AA10" s="4"/>
      <c r="AB10" s="4"/>
      <c r="AC10" s="4"/>
      <c r="AD10" s="4"/>
      <c r="AE10" s="4"/>
      <c r="AF10" s="4"/>
      <c r="AG10" s="4"/>
      <c r="AH10" s="4"/>
      <c r="AI10" s="4"/>
      <c r="AJ10" s="4"/>
      <c r="AK10" s="4"/>
      <c r="AL10" s="4"/>
      <c r="AM10" s="4"/>
      <c r="AN10" s="4"/>
      <c r="AO10" s="4"/>
      <c r="AP10" s="4"/>
      <c r="AQ10" s="4"/>
      <c r="AR10" s="4"/>
      <c r="AS10" s="4"/>
    </row>
    <row r="11" spans="2:48" ht="24.75" customHeight="1" x14ac:dyDescent="0.25">
      <c r="B11" s="73" t="s">
        <v>168</v>
      </c>
      <c r="C11" s="77" t="s">
        <v>53</v>
      </c>
      <c r="D11" s="78">
        <v>15</v>
      </c>
      <c r="E11" s="78" t="s">
        <v>28</v>
      </c>
      <c r="F11" s="79" t="s">
        <v>11</v>
      </c>
      <c r="G11" s="78"/>
      <c r="H11" s="78">
        <v>2.5</v>
      </c>
      <c r="I11" s="78">
        <v>10</v>
      </c>
      <c r="J11" s="78">
        <v>2.5</v>
      </c>
      <c r="K11" s="78"/>
      <c r="L11" s="43"/>
      <c r="M11" s="26" t="s">
        <v>11</v>
      </c>
      <c r="O11" s="107" t="s">
        <v>155</v>
      </c>
      <c r="P11" s="121"/>
      <c r="Q11" s="122">
        <f>SUMIFS(D8:D44,L8:L44,"X")</f>
        <v>0</v>
      </c>
      <c r="R11" s="122">
        <v>180</v>
      </c>
      <c r="S11" s="123">
        <f>IF((R11-Q11)&lt;0,0,SUM(R11-Q11))</f>
        <v>180</v>
      </c>
      <c r="T11" s="23"/>
      <c r="U11" s="22"/>
      <c r="V11" s="359"/>
      <c r="W11" s="360"/>
      <c r="X11" s="361"/>
      <c r="Y11" s="4"/>
      <c r="Z11" s="4"/>
      <c r="AA11" s="4"/>
      <c r="AB11" s="4"/>
      <c r="AC11" s="4"/>
      <c r="AD11" s="4"/>
      <c r="AE11" s="4"/>
      <c r="AF11" s="4"/>
      <c r="AG11" s="4"/>
      <c r="AH11" s="4"/>
      <c r="AI11" s="4"/>
      <c r="AJ11" s="4"/>
      <c r="AK11" s="4"/>
      <c r="AL11" s="4"/>
      <c r="AM11" s="4"/>
      <c r="AN11" s="4"/>
      <c r="AO11" s="4"/>
      <c r="AP11" s="4"/>
      <c r="AQ11" s="4"/>
      <c r="AR11" s="4"/>
      <c r="AS11" s="4"/>
    </row>
    <row r="12" spans="2:48" ht="27.75" customHeight="1" x14ac:dyDescent="0.25">
      <c r="B12" s="213"/>
      <c r="C12" s="214" t="s">
        <v>158</v>
      </c>
      <c r="D12" s="215"/>
      <c r="E12" s="215"/>
      <c r="F12" s="216"/>
      <c r="G12" s="215"/>
      <c r="H12" s="215"/>
      <c r="I12" s="215"/>
      <c r="J12" s="215"/>
      <c r="K12" s="215"/>
      <c r="L12" s="201"/>
      <c r="M12" s="202"/>
      <c r="O12" s="111" t="s">
        <v>185</v>
      </c>
      <c r="P12" s="121"/>
      <c r="Q12" s="124">
        <f>SUMIFS(D8:D44,M8:M44,"Landskapsarkitektur",E8:E44,"G1N",L8:L44,"X")+SUMIFS(D8:D44,M8:M44,"Landskapsarkitektur",E8:E44,"G1F",L8:L44,"X")+SUMIFS(D8:D44,M8:M44,"Landskapsarkitektur",E8:E44,"G2F",L8:L44,"X")</f>
        <v>0</v>
      </c>
      <c r="R12" s="124">
        <v>75</v>
      </c>
      <c r="S12" s="123">
        <f>IF((R12-Q12)&lt;0,0,SUM(R12-Q12))</f>
        <v>75</v>
      </c>
      <c r="T12" s="23"/>
      <c r="U12" s="22"/>
      <c r="V12" s="22"/>
      <c r="W12" s="4"/>
      <c r="X12" s="4"/>
      <c r="Y12" s="4"/>
      <c r="Z12" s="4"/>
      <c r="AA12" s="4"/>
      <c r="AB12" s="4"/>
      <c r="AC12" s="4"/>
      <c r="AD12" s="4"/>
      <c r="AE12" s="4"/>
      <c r="AF12" s="4"/>
      <c r="AG12" s="4"/>
      <c r="AH12" s="4"/>
      <c r="AI12" s="4"/>
      <c r="AJ12" s="4"/>
      <c r="AK12" s="4"/>
      <c r="AL12" s="4"/>
      <c r="AM12" s="4"/>
      <c r="AN12" s="4"/>
      <c r="AO12" s="4"/>
      <c r="AP12" s="4"/>
      <c r="AQ12" s="4"/>
      <c r="AR12" s="4"/>
      <c r="AS12" s="4"/>
      <c r="AT12" s="4"/>
    </row>
    <row r="13" spans="2:48" ht="27.75" customHeight="1" x14ac:dyDescent="0.25">
      <c r="B13" s="73" t="s">
        <v>170</v>
      </c>
      <c r="C13" s="217" t="s">
        <v>169</v>
      </c>
      <c r="D13" s="80">
        <v>7.5</v>
      </c>
      <c r="E13" s="80" t="s">
        <v>28</v>
      </c>
      <c r="F13" s="81" t="s">
        <v>33</v>
      </c>
      <c r="G13" s="80"/>
      <c r="H13" s="80"/>
      <c r="I13" s="80"/>
      <c r="J13" s="80"/>
      <c r="K13" s="80"/>
      <c r="L13" s="177"/>
      <c r="M13" s="27" t="s">
        <v>33</v>
      </c>
      <c r="O13" s="111" t="s">
        <v>107</v>
      </c>
      <c r="P13" s="121"/>
      <c r="Q13" s="124">
        <f>SUMIFS(D8:D44,M8:M44,"Landskapsarkitektur",E8:E44,"G2F",L8:L44,"X")</f>
        <v>0</v>
      </c>
      <c r="R13" s="124">
        <v>15</v>
      </c>
      <c r="S13" s="123">
        <f>IF((R13-Q13)&lt;0,0,SUM(R13-Q13))</f>
        <v>15</v>
      </c>
      <c r="T13" s="23"/>
      <c r="U13" s="22"/>
      <c r="V13" s="22"/>
      <c r="W13" s="4"/>
      <c r="X13" s="4"/>
      <c r="Y13" s="4"/>
      <c r="Z13" s="4"/>
      <c r="AA13" s="4"/>
      <c r="AB13" s="4"/>
      <c r="AC13" s="4"/>
      <c r="AD13" s="4"/>
      <c r="AE13" s="4"/>
      <c r="AF13" s="4"/>
      <c r="AG13" s="4"/>
      <c r="AH13" s="4"/>
      <c r="AI13" s="4"/>
      <c r="AJ13" s="4"/>
      <c r="AK13" s="4"/>
      <c r="AL13" s="4"/>
      <c r="AM13" s="4"/>
      <c r="AN13" s="4"/>
      <c r="AO13" s="4"/>
      <c r="AP13" s="4"/>
      <c r="AQ13" s="4"/>
      <c r="AR13" s="4"/>
      <c r="AS13" s="4"/>
      <c r="AT13" s="4"/>
    </row>
    <row r="14" spans="2:48" ht="27.75" customHeight="1" thickBot="1" x14ac:dyDescent="0.3">
      <c r="B14" s="73" t="s">
        <v>171</v>
      </c>
      <c r="C14" s="95" t="s">
        <v>172</v>
      </c>
      <c r="D14" s="78">
        <v>7.5</v>
      </c>
      <c r="E14" s="78" t="s">
        <v>28</v>
      </c>
      <c r="F14" s="79" t="s">
        <v>33</v>
      </c>
      <c r="G14" s="103"/>
      <c r="H14" s="103"/>
      <c r="I14" s="103"/>
      <c r="J14" s="103"/>
      <c r="K14" s="103"/>
      <c r="L14" s="54"/>
      <c r="M14" s="27" t="s">
        <v>33</v>
      </c>
      <c r="O14" s="126" t="s">
        <v>186</v>
      </c>
      <c r="P14" s="127"/>
      <c r="Q14" s="128">
        <f>SUMIFS(D8:D30,M8:M30,"Landskapsarkitektur",E8:E30,"G2E",L8:L30,"x")</f>
        <v>0</v>
      </c>
      <c r="R14" s="128">
        <v>15</v>
      </c>
      <c r="S14" s="223">
        <f t="shared" ref="S14" si="1">IF((R14-11)&lt;0,0,SUM(R14-Q14))</f>
        <v>15</v>
      </c>
      <c r="T14" s="23">
        <f>SUM(S11:S14)</f>
        <v>285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row>
    <row r="15" spans="2:48" ht="27.75" customHeight="1" thickBot="1" x14ac:dyDescent="0.3">
      <c r="B15" s="218" t="s">
        <v>173</v>
      </c>
      <c r="C15" s="103" t="s">
        <v>54</v>
      </c>
      <c r="D15" s="78">
        <v>7.5</v>
      </c>
      <c r="E15" s="78" t="s">
        <v>28</v>
      </c>
      <c r="F15" s="79" t="s">
        <v>11</v>
      </c>
      <c r="G15" s="78"/>
      <c r="H15" s="78">
        <v>5</v>
      </c>
      <c r="I15" s="78"/>
      <c r="J15" s="78">
        <v>2.5</v>
      </c>
      <c r="K15" s="78"/>
      <c r="L15" s="24"/>
      <c r="M15" s="34" t="s">
        <v>11</v>
      </c>
      <c r="O15" s="130"/>
      <c r="P15" s="131"/>
      <c r="Q15" s="132"/>
      <c r="R15" s="131"/>
      <c r="S15" s="132"/>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row>
    <row r="16" spans="2:48" ht="27.75" customHeight="1" x14ac:dyDescent="0.35">
      <c r="B16" s="73" t="s">
        <v>174</v>
      </c>
      <c r="C16" s="82" t="s">
        <v>55</v>
      </c>
      <c r="D16" s="78">
        <v>7.5</v>
      </c>
      <c r="E16" s="78" t="s">
        <v>28</v>
      </c>
      <c r="F16" s="79" t="s">
        <v>11</v>
      </c>
      <c r="G16" s="78"/>
      <c r="H16" s="78"/>
      <c r="I16" s="78">
        <v>5</v>
      </c>
      <c r="J16" s="78"/>
      <c r="K16" s="78"/>
      <c r="L16" s="43"/>
      <c r="M16" s="29" t="s">
        <v>11</v>
      </c>
      <c r="O16" s="316" t="s">
        <v>65</v>
      </c>
      <c r="P16" s="317"/>
      <c r="Q16" s="317"/>
      <c r="R16" s="317"/>
      <c r="S16" s="318"/>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2:46" ht="27.75" customHeight="1" x14ac:dyDescent="0.35">
      <c r="B17" s="73" t="s">
        <v>175</v>
      </c>
      <c r="C17" s="82" t="s">
        <v>176</v>
      </c>
      <c r="D17" s="78">
        <v>15</v>
      </c>
      <c r="E17" s="78" t="s">
        <v>28</v>
      </c>
      <c r="F17" s="79" t="s">
        <v>12</v>
      </c>
      <c r="G17" s="78" t="s">
        <v>33</v>
      </c>
      <c r="H17" s="78"/>
      <c r="I17" s="78"/>
      <c r="J17" s="78"/>
      <c r="K17" s="78"/>
      <c r="L17" s="43"/>
      <c r="M17" s="29" t="s">
        <v>12</v>
      </c>
      <c r="O17" s="348" t="s">
        <v>62</v>
      </c>
      <c r="P17" s="349"/>
      <c r="Q17" s="349"/>
      <c r="R17" s="349"/>
      <c r="S17" s="350" t="s">
        <v>61</v>
      </c>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2:46" ht="27.75" customHeight="1" x14ac:dyDescent="0.3">
      <c r="B18" s="73" t="s">
        <v>177</v>
      </c>
      <c r="C18" s="82" t="s">
        <v>178</v>
      </c>
      <c r="D18" s="78">
        <v>15</v>
      </c>
      <c r="E18" s="78" t="s">
        <v>28</v>
      </c>
      <c r="F18" s="79" t="s">
        <v>33</v>
      </c>
      <c r="G18" s="78"/>
      <c r="H18" s="78"/>
      <c r="I18" s="78"/>
      <c r="J18" s="78"/>
      <c r="K18" s="78"/>
      <c r="L18" s="43"/>
      <c r="M18" s="29" t="s">
        <v>33</v>
      </c>
      <c r="O18" s="133" t="s">
        <v>45</v>
      </c>
      <c r="P18" s="134"/>
      <c r="Q18" s="135" t="s">
        <v>2</v>
      </c>
      <c r="R18" s="135" t="s">
        <v>21</v>
      </c>
      <c r="S18" s="351"/>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2:46" ht="27.75" customHeight="1" x14ac:dyDescent="0.25">
      <c r="B19" s="73" t="s">
        <v>144</v>
      </c>
      <c r="C19" s="82" t="s">
        <v>145</v>
      </c>
      <c r="D19" s="78">
        <v>7.5</v>
      </c>
      <c r="E19" s="78" t="s">
        <v>27</v>
      </c>
      <c r="F19" s="79" t="s">
        <v>11</v>
      </c>
      <c r="G19" s="78" t="s">
        <v>12</v>
      </c>
      <c r="H19" s="78">
        <v>2</v>
      </c>
      <c r="I19" s="78">
        <v>4</v>
      </c>
      <c r="J19" s="78">
        <v>1.5</v>
      </c>
      <c r="K19" s="78">
        <v>7.5</v>
      </c>
      <c r="L19" s="43"/>
      <c r="M19" s="29" t="s">
        <v>11</v>
      </c>
      <c r="O19" s="159" t="s">
        <v>15</v>
      </c>
      <c r="P19" s="137"/>
      <c r="Q19" s="189">
        <f>SUMIFS(D8:D30,M8:M30,"Skogsbruksvetenskap",L8:L30,"X")</f>
        <v>0</v>
      </c>
      <c r="R19" s="189">
        <v>135</v>
      </c>
      <c r="S19" s="190">
        <f>IF((R19-Q19)&lt;0,0,SUM(R19-Q19))</f>
        <v>135</v>
      </c>
      <c r="T19" s="4"/>
      <c r="U19" s="4"/>
      <c r="V19" s="4"/>
      <c r="W19" s="4"/>
      <c r="X19" s="347"/>
      <c r="Y19" s="347"/>
      <c r="Z19" s="4"/>
      <c r="AA19" s="4"/>
      <c r="AB19" s="4"/>
      <c r="AC19" s="4"/>
      <c r="AD19" s="4"/>
      <c r="AE19" s="4"/>
      <c r="AF19" s="4"/>
      <c r="AG19" s="4"/>
      <c r="AH19" s="4"/>
      <c r="AI19" s="4"/>
      <c r="AJ19" s="4"/>
      <c r="AK19" s="4"/>
      <c r="AL19" s="4"/>
      <c r="AM19" s="4"/>
      <c r="AN19" s="4"/>
      <c r="AO19" s="4"/>
      <c r="AP19" s="4"/>
      <c r="AQ19" s="4"/>
      <c r="AR19" s="4"/>
      <c r="AS19" s="4"/>
      <c r="AT19" s="4"/>
    </row>
    <row r="20" spans="2:46" ht="27.75" customHeight="1" x14ac:dyDescent="0.25">
      <c r="B20" s="219"/>
      <c r="C20" s="220" t="s">
        <v>179</v>
      </c>
      <c r="D20" s="221"/>
      <c r="E20" s="221"/>
      <c r="F20" s="222"/>
      <c r="G20" s="221"/>
      <c r="H20" s="221"/>
      <c r="I20" s="221"/>
      <c r="J20" s="221"/>
      <c r="K20" s="221"/>
      <c r="L20" s="203"/>
      <c r="M20" s="204"/>
      <c r="O20" s="140" t="s">
        <v>16</v>
      </c>
      <c r="P20" s="141"/>
      <c r="Q20" s="142">
        <f>SUMIFS(H8:H30,L8:L30,"X")</f>
        <v>0</v>
      </c>
      <c r="R20" s="142">
        <v>15</v>
      </c>
      <c r="S20" s="139">
        <f t="shared" ref="S20:S23" si="2">IF((R20-Q20)&lt;0,0,SUM(R20-Q20))</f>
        <v>15</v>
      </c>
      <c r="T20" s="4"/>
      <c r="U20" s="4"/>
      <c r="V20" s="4"/>
      <c r="W20" s="4"/>
      <c r="X20" s="347"/>
      <c r="Y20" s="347"/>
      <c r="Z20" s="4"/>
      <c r="AA20" s="4"/>
      <c r="AB20" s="4"/>
      <c r="AC20" s="4"/>
      <c r="AD20" s="4"/>
      <c r="AE20" s="4"/>
      <c r="AF20" s="4"/>
      <c r="AG20" s="4"/>
      <c r="AH20" s="4"/>
      <c r="AI20" s="4"/>
      <c r="AJ20" s="4"/>
      <c r="AK20" s="4"/>
      <c r="AL20" s="4"/>
      <c r="AM20" s="4"/>
      <c r="AN20" s="4"/>
      <c r="AO20" s="4"/>
      <c r="AP20" s="4"/>
      <c r="AQ20" s="4"/>
      <c r="AR20" s="4"/>
      <c r="AS20" s="4"/>
      <c r="AT20" s="4"/>
    </row>
    <row r="21" spans="2:46" ht="27.75" customHeight="1" x14ac:dyDescent="0.25">
      <c r="B21" s="94" t="s">
        <v>127</v>
      </c>
      <c r="C21" s="88" t="s">
        <v>180</v>
      </c>
      <c r="D21" s="75">
        <v>15</v>
      </c>
      <c r="E21" s="75" t="s">
        <v>24</v>
      </c>
      <c r="F21" s="76" t="s">
        <v>11</v>
      </c>
      <c r="G21" s="75" t="s">
        <v>33</v>
      </c>
      <c r="H21" s="75">
        <v>6</v>
      </c>
      <c r="I21" s="75">
        <v>4</v>
      </c>
      <c r="J21" s="75">
        <v>5</v>
      </c>
      <c r="K21" s="75"/>
      <c r="L21" s="20"/>
      <c r="M21" s="34" t="s">
        <v>11</v>
      </c>
      <c r="O21" s="140" t="s">
        <v>13</v>
      </c>
      <c r="P21" s="141"/>
      <c r="Q21" s="142">
        <f>SUMIFS(I8:I30,L8:L30,"X")</f>
        <v>0</v>
      </c>
      <c r="R21" s="142">
        <v>15</v>
      </c>
      <c r="S21" s="139">
        <f t="shared" si="2"/>
        <v>15</v>
      </c>
      <c r="T21" s="4"/>
      <c r="U21" s="4"/>
      <c r="V21" s="4"/>
      <c r="W21" s="4"/>
      <c r="X21" s="347"/>
      <c r="Y21" s="347"/>
      <c r="Z21" s="4"/>
      <c r="AA21" s="4"/>
      <c r="AB21" s="4"/>
      <c r="AC21" s="4"/>
      <c r="AD21" s="4"/>
      <c r="AE21" s="4"/>
      <c r="AF21" s="4"/>
      <c r="AG21" s="4"/>
      <c r="AH21" s="4"/>
      <c r="AI21" s="4"/>
      <c r="AJ21" s="4"/>
      <c r="AK21" s="4"/>
      <c r="AL21" s="4"/>
      <c r="AM21" s="4"/>
      <c r="AN21" s="4"/>
      <c r="AO21" s="4"/>
      <c r="AP21" s="4"/>
      <c r="AQ21" s="4"/>
      <c r="AR21" s="4"/>
      <c r="AS21" s="4"/>
      <c r="AT21" s="4"/>
    </row>
    <row r="22" spans="2:46" ht="27.75" customHeight="1" x14ac:dyDescent="0.25">
      <c r="B22" s="73" t="s">
        <v>128</v>
      </c>
      <c r="C22" s="82" t="s">
        <v>181</v>
      </c>
      <c r="D22" s="78">
        <v>15</v>
      </c>
      <c r="E22" s="78" t="s">
        <v>27</v>
      </c>
      <c r="F22" s="79" t="s">
        <v>4</v>
      </c>
      <c r="G22" s="78"/>
      <c r="H22" s="95"/>
      <c r="I22" s="78"/>
      <c r="J22" s="95"/>
      <c r="K22" s="95"/>
      <c r="L22" s="20"/>
      <c r="M22" s="34" t="s">
        <v>4</v>
      </c>
      <c r="O22" s="140" t="s">
        <v>14</v>
      </c>
      <c r="P22" s="144"/>
      <c r="Q22" s="142">
        <f>SUMIFS(J8:J30,L8:L30,"X")</f>
        <v>0</v>
      </c>
      <c r="R22" s="145">
        <v>15</v>
      </c>
      <c r="S22" s="139">
        <f t="shared" si="2"/>
        <v>15</v>
      </c>
      <c r="T22" s="4"/>
      <c r="U22" s="4"/>
      <c r="V22" s="4"/>
      <c r="W22" s="4"/>
      <c r="X22" s="347"/>
      <c r="Y22" s="347"/>
      <c r="Z22" s="4"/>
      <c r="AA22" s="4"/>
      <c r="AB22" s="4"/>
      <c r="AC22" s="4"/>
      <c r="AD22" s="4"/>
      <c r="AE22" s="4"/>
      <c r="AF22" s="4"/>
      <c r="AG22" s="4"/>
      <c r="AH22" s="4"/>
      <c r="AI22" s="4"/>
      <c r="AJ22" s="4"/>
      <c r="AK22" s="4"/>
      <c r="AL22" s="4"/>
      <c r="AM22" s="4"/>
      <c r="AN22" s="4"/>
      <c r="AO22" s="4"/>
      <c r="AP22" s="4"/>
      <c r="AQ22" s="4"/>
      <c r="AR22" s="4"/>
      <c r="AS22" s="4"/>
      <c r="AT22" s="4"/>
    </row>
    <row r="23" spans="2:46" ht="27.75" customHeight="1" x14ac:dyDescent="0.25">
      <c r="B23" s="73" t="s">
        <v>127</v>
      </c>
      <c r="C23" s="82" t="s">
        <v>56</v>
      </c>
      <c r="D23" s="78">
        <v>15</v>
      </c>
      <c r="E23" s="78" t="s">
        <v>24</v>
      </c>
      <c r="F23" s="79" t="s">
        <v>11</v>
      </c>
      <c r="G23" s="78" t="s">
        <v>33</v>
      </c>
      <c r="H23" s="95">
        <v>10</v>
      </c>
      <c r="I23" s="78">
        <v>5</v>
      </c>
      <c r="J23" s="95"/>
      <c r="K23" s="95"/>
      <c r="L23" s="20"/>
      <c r="M23" s="34" t="s">
        <v>11</v>
      </c>
      <c r="O23" s="140" t="s">
        <v>48</v>
      </c>
      <c r="P23" s="144"/>
      <c r="Q23" s="145">
        <f>SUMIFS(D8:D30,M8:M30,"Skogsbruksvetenskap",E8:E30,"G2F",L8:L30,"X")</f>
        <v>0</v>
      </c>
      <c r="R23" s="145">
        <v>15</v>
      </c>
      <c r="S23" s="139">
        <f t="shared" si="2"/>
        <v>15</v>
      </c>
      <c r="T23" s="4"/>
      <c r="U23" s="4"/>
      <c r="V23" s="4"/>
      <c r="W23" s="4"/>
      <c r="X23" s="347"/>
      <c r="Y23" s="347"/>
      <c r="Z23" s="4"/>
      <c r="AA23" s="4"/>
      <c r="AB23" s="4"/>
      <c r="AC23" s="4"/>
      <c r="AD23" s="4"/>
      <c r="AE23" s="4"/>
      <c r="AF23" s="4"/>
      <c r="AG23" s="4"/>
      <c r="AH23" s="4"/>
      <c r="AI23" s="4"/>
      <c r="AJ23" s="4"/>
      <c r="AK23" s="4"/>
      <c r="AL23" s="4"/>
      <c r="AM23" s="4"/>
      <c r="AN23" s="4"/>
      <c r="AO23" s="4"/>
      <c r="AP23" s="4"/>
      <c r="AQ23" s="4"/>
      <c r="AR23" s="4"/>
      <c r="AS23" s="4"/>
      <c r="AT23" s="4"/>
    </row>
    <row r="24" spans="2:46" ht="27.75" customHeight="1" x14ac:dyDescent="0.25">
      <c r="B24" s="73" t="s">
        <v>129</v>
      </c>
      <c r="C24" s="82" t="s">
        <v>182</v>
      </c>
      <c r="D24" s="78">
        <v>15</v>
      </c>
      <c r="E24" s="78" t="s">
        <v>25</v>
      </c>
      <c r="F24" s="79" t="s">
        <v>33</v>
      </c>
      <c r="G24" s="78"/>
      <c r="H24" s="95"/>
      <c r="I24" s="78"/>
      <c r="J24" s="95"/>
      <c r="K24" s="95"/>
      <c r="L24" s="20"/>
      <c r="M24" s="34" t="s">
        <v>33</v>
      </c>
      <c r="O24" s="140" t="s">
        <v>47</v>
      </c>
      <c r="P24" s="144"/>
      <c r="Q24" s="145">
        <f>SUMIFS(D8:D30,M8:M30,"Skogsbruksvetenskap",E8:E30,"A1N",L8:L30,"X")+SUMIFS(D8:D30,M8:M30,"Skogsbruksvetenskap",E8:E30,"A1F",L8:L30,"x")</f>
        <v>0</v>
      </c>
      <c r="R24" s="145">
        <v>30</v>
      </c>
      <c r="S24" s="139">
        <f>IF((R24-Q24)&lt;0,0,SUM(R24-Q24))</f>
        <v>30</v>
      </c>
      <c r="T24" s="4"/>
      <c r="U24" s="4"/>
      <c r="V24" s="4"/>
      <c r="W24" s="4"/>
      <c r="X24" s="347"/>
      <c r="Y24" s="347"/>
      <c r="Z24" s="4"/>
      <c r="AA24" s="4"/>
      <c r="AB24" s="4"/>
      <c r="AC24" s="4"/>
      <c r="AD24" s="4"/>
      <c r="AE24" s="4"/>
      <c r="AF24" s="4"/>
      <c r="AG24" s="4"/>
      <c r="AH24" s="4"/>
      <c r="AI24" s="4"/>
      <c r="AJ24" s="4"/>
      <c r="AK24" s="4"/>
      <c r="AL24" s="4"/>
      <c r="AM24" s="4"/>
      <c r="AN24" s="4"/>
      <c r="AO24" s="4"/>
      <c r="AP24" s="4"/>
      <c r="AQ24" s="4"/>
      <c r="AR24" s="4"/>
      <c r="AS24" s="4"/>
      <c r="AT24" s="4"/>
    </row>
    <row r="25" spans="2:46" ht="27.75" customHeight="1" x14ac:dyDescent="0.25">
      <c r="B25" s="73" t="s">
        <v>129</v>
      </c>
      <c r="C25" s="82" t="s">
        <v>183</v>
      </c>
      <c r="D25" s="78">
        <v>15</v>
      </c>
      <c r="E25" s="78" t="s">
        <v>25</v>
      </c>
      <c r="F25" s="79" t="s">
        <v>11</v>
      </c>
      <c r="G25" s="78"/>
      <c r="H25" s="95"/>
      <c r="I25" s="78"/>
      <c r="J25" s="95"/>
      <c r="K25" s="95"/>
      <c r="L25" s="20"/>
      <c r="M25" s="34" t="s">
        <v>11</v>
      </c>
      <c r="O25" s="146" t="s">
        <v>17</v>
      </c>
      <c r="P25" s="147"/>
      <c r="Q25" s="138">
        <f>SUMIFS(D8:D30,M8:M30,"Biologi",L8:L30,"x")</f>
        <v>0</v>
      </c>
      <c r="R25" s="138">
        <v>30</v>
      </c>
      <c r="S25" s="139">
        <f>IF((R25-Q25)&lt;0,0,SUM(R25-Q25))</f>
        <v>30</v>
      </c>
      <c r="T25" s="4"/>
      <c r="U25" s="4"/>
      <c r="V25" s="4"/>
      <c r="W25" s="4"/>
      <c r="X25" s="347"/>
      <c r="Y25" s="347"/>
      <c r="Z25" s="4"/>
      <c r="AA25" s="4"/>
      <c r="AB25" s="4"/>
      <c r="AC25" s="4"/>
      <c r="AD25" s="4"/>
      <c r="AE25" s="4"/>
      <c r="AF25" s="4"/>
      <c r="AG25" s="4"/>
      <c r="AH25" s="4"/>
      <c r="AI25" s="4"/>
      <c r="AJ25" s="4"/>
      <c r="AK25" s="4"/>
      <c r="AL25" s="4"/>
      <c r="AM25" s="4"/>
      <c r="AN25" s="4"/>
      <c r="AO25" s="4"/>
      <c r="AP25" s="4"/>
      <c r="AQ25" s="4"/>
      <c r="AR25" s="4"/>
      <c r="AS25" s="4"/>
      <c r="AT25" s="4"/>
    </row>
    <row r="26" spans="2:46" ht="35.25" customHeight="1" x14ac:dyDescent="0.25">
      <c r="B26" s="44"/>
      <c r="C26" s="205" t="s">
        <v>164</v>
      </c>
      <c r="D26" s="46"/>
      <c r="E26" s="48"/>
      <c r="F26" s="178"/>
      <c r="G26" s="48"/>
      <c r="H26" s="49"/>
      <c r="I26" s="49"/>
      <c r="J26" s="49"/>
      <c r="K26" s="49"/>
      <c r="L26" s="50" t="s">
        <v>187</v>
      </c>
      <c r="M26" s="51"/>
      <c r="O26" s="148" t="s">
        <v>18</v>
      </c>
      <c r="P26" s="141"/>
      <c r="Q26" s="142">
        <f>SUMIFS(K8:K30,L8:L30,"X")</f>
        <v>0</v>
      </c>
      <c r="R26" s="142">
        <v>15</v>
      </c>
      <c r="S26" s="139">
        <f>IF((R26-Q26)&lt;0,0,SUM(R26-Q26))</f>
        <v>15</v>
      </c>
      <c r="T26" s="4"/>
      <c r="U26" s="4"/>
      <c r="V26" s="4"/>
      <c r="W26" s="4"/>
      <c r="X26" s="347"/>
      <c r="Y26" s="347"/>
      <c r="Z26" s="4"/>
      <c r="AA26" s="4"/>
      <c r="AB26" s="4"/>
      <c r="AC26" s="4"/>
      <c r="AD26" s="4"/>
      <c r="AE26" s="4"/>
      <c r="AF26" s="4"/>
      <c r="AG26" s="4"/>
      <c r="AH26" s="4"/>
      <c r="AI26" s="4"/>
      <c r="AJ26" s="4"/>
      <c r="AK26" s="4"/>
      <c r="AL26" s="4"/>
      <c r="AM26" s="4"/>
      <c r="AN26" s="4"/>
      <c r="AO26" s="4"/>
      <c r="AP26" s="4"/>
      <c r="AQ26" s="4"/>
      <c r="AR26" s="4"/>
      <c r="AS26" s="4"/>
      <c r="AT26" s="4"/>
    </row>
    <row r="27" spans="2:46" ht="27.75" customHeight="1" x14ac:dyDescent="0.25">
      <c r="B27" s="19"/>
      <c r="C27" s="42"/>
      <c r="D27" s="42"/>
      <c r="E27" s="24"/>
      <c r="F27" s="25"/>
      <c r="G27" s="24"/>
      <c r="H27" s="42"/>
      <c r="I27" s="42"/>
      <c r="J27" s="42"/>
      <c r="K27" s="42"/>
      <c r="L27" s="42"/>
      <c r="M27" s="34"/>
      <c r="O27" s="146" t="s">
        <v>19</v>
      </c>
      <c r="P27" s="141"/>
      <c r="Q27" s="138">
        <f>SUMIFS(D8:D30,M8:M30,"Företagsekonomi",L8:L30,"X")+SUMIFS(D8:D30,M8:M30,"Nationalekonomi",L8:L30,"X")+SUMIFS(D8:D30,M8:M30,"Bioekonomimanagement",L8:L30,"X")</f>
        <v>0</v>
      </c>
      <c r="R27" s="138">
        <v>30</v>
      </c>
      <c r="S27" s="139">
        <f>IF((R27-Q27)&lt;0,0,SUM(R27-Q27))</f>
        <v>30</v>
      </c>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2:46" ht="26.25" customHeight="1" thickBot="1" x14ac:dyDescent="0.3">
      <c r="B28" s="19"/>
      <c r="C28" s="42"/>
      <c r="D28" s="42"/>
      <c r="E28" s="24"/>
      <c r="F28" s="25"/>
      <c r="G28" s="24"/>
      <c r="H28" s="42"/>
      <c r="I28" s="42"/>
      <c r="J28" s="42"/>
      <c r="K28" s="42"/>
      <c r="L28" s="42"/>
      <c r="M28" s="34"/>
      <c r="O28" s="149" t="s">
        <v>4</v>
      </c>
      <c r="P28" s="150"/>
      <c r="Q28" s="151">
        <f>SUMIFS(D8:D30,M8:M30,"Företagsekonomi",L8:L30,"X")</f>
        <v>0</v>
      </c>
      <c r="R28" s="151">
        <v>15</v>
      </c>
      <c r="S28" s="191">
        <f>IF((R28-Q28)&lt;0,0,SUM(R28-Q28))</f>
        <v>15</v>
      </c>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2:46" ht="21.75" customHeight="1" x14ac:dyDescent="0.35">
      <c r="B29" s="19"/>
      <c r="C29" s="42"/>
      <c r="D29" s="42"/>
      <c r="E29" s="24"/>
      <c r="F29" s="25"/>
      <c r="G29" s="24"/>
      <c r="H29" s="42"/>
      <c r="I29" s="42"/>
      <c r="J29" s="42"/>
      <c r="K29" s="42"/>
      <c r="L29" s="42"/>
      <c r="M29" s="34"/>
      <c r="O29" s="376" t="s">
        <v>63</v>
      </c>
      <c r="P29" s="377"/>
      <c r="Q29" s="377"/>
      <c r="R29" s="377"/>
      <c r="S29" s="380" t="s">
        <v>61</v>
      </c>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2:46" ht="27.75" customHeight="1" thickBot="1" x14ac:dyDescent="0.35">
      <c r="B30" s="67"/>
      <c r="C30" s="70"/>
      <c r="D30" s="70"/>
      <c r="E30" s="179"/>
      <c r="F30" s="180"/>
      <c r="G30" s="179"/>
      <c r="H30" s="70"/>
      <c r="I30" s="70"/>
      <c r="J30" s="70"/>
      <c r="K30" s="70"/>
      <c r="L30" s="70"/>
      <c r="M30" s="206"/>
      <c r="O30" s="192" t="s">
        <v>45</v>
      </c>
      <c r="P30" s="153"/>
      <c r="Q30" s="153" t="s">
        <v>2</v>
      </c>
      <c r="R30" s="153" t="s">
        <v>21</v>
      </c>
      <c r="S30" s="381"/>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2:46" ht="27.75" customHeight="1" x14ac:dyDescent="0.25">
      <c r="B31" s="455" t="s">
        <v>163</v>
      </c>
      <c r="C31" s="456"/>
      <c r="D31" s="456"/>
      <c r="E31" s="456"/>
      <c r="F31" s="456"/>
      <c r="G31" s="456"/>
      <c r="H31" s="456"/>
      <c r="I31" s="456"/>
      <c r="J31" s="456"/>
      <c r="K31" s="456"/>
      <c r="L31" s="456"/>
      <c r="M31" s="457"/>
      <c r="O31" s="155" t="s">
        <v>64</v>
      </c>
      <c r="P31" s="156"/>
      <c r="Q31" s="193">
        <f>SUMIFS(D8:D30,L8:L30,"X")-(R19+R25+R27)-SUMIFS(D8:D30,M8:M30,"Annat ämne",L8:L30,"X")</f>
        <v>-195</v>
      </c>
      <c r="R31" s="189">
        <v>105</v>
      </c>
      <c r="S31" s="190" t="str">
        <f>IF((R31-Q31)&gt;105,"105",SUM(R31-Q31))</f>
        <v>105</v>
      </c>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2:46" ht="27.75" customHeight="1" x14ac:dyDescent="0.25">
      <c r="B32" s="441"/>
      <c r="C32" s="442"/>
      <c r="D32" s="442"/>
      <c r="E32" s="442"/>
      <c r="F32" s="442"/>
      <c r="G32" s="442"/>
      <c r="H32" s="442"/>
      <c r="I32" s="442"/>
      <c r="J32" s="442"/>
      <c r="K32" s="442"/>
      <c r="L32" s="442"/>
      <c r="M32" s="458"/>
      <c r="O32" s="159" t="s">
        <v>42</v>
      </c>
      <c r="P32" s="160"/>
      <c r="Q32" s="194">
        <f>SUMIFS(D8:D30,E8:E30,"G2E",L8:L30,"X")</f>
        <v>0</v>
      </c>
      <c r="R32" s="194">
        <v>15</v>
      </c>
      <c r="S32" s="190">
        <f t="shared" ref="S32:S33" si="3">IF((R32-Q32)&lt;0,0,SUM(R32-Q32))</f>
        <v>15</v>
      </c>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2:47" ht="25.5" customHeight="1" x14ac:dyDescent="0.3">
      <c r="B33" s="184"/>
      <c r="C33" s="55"/>
      <c r="D33" s="55"/>
      <c r="E33" s="55"/>
      <c r="F33" s="336" t="s">
        <v>43</v>
      </c>
      <c r="G33" s="335" t="s">
        <v>44</v>
      </c>
      <c r="H33" s="337" t="s">
        <v>60</v>
      </c>
      <c r="I33" s="338"/>
      <c r="J33" s="339"/>
      <c r="K33" s="330" t="s">
        <v>59</v>
      </c>
      <c r="L33" s="369" t="s">
        <v>187</v>
      </c>
      <c r="M33" s="328" t="s">
        <v>23</v>
      </c>
      <c r="O33" s="155" t="s">
        <v>162</v>
      </c>
      <c r="P33" s="160"/>
      <c r="Q33" s="194">
        <f>SUMIFS(D8:D30,E8:E30,"A1N",L8:L30,"X")+SUMIFS(D8:D30,E8:E30,"A1F",L8:L30,"X")+SUMIFS(D8:D30,E8:E30,"A2E",L8:L30,"X")</f>
        <v>0</v>
      </c>
      <c r="R33" s="194">
        <v>90</v>
      </c>
      <c r="S33" s="190">
        <f t="shared" si="3"/>
        <v>90</v>
      </c>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47" ht="31.5" customHeight="1" x14ac:dyDescent="0.25">
      <c r="B34" s="56" t="s">
        <v>51</v>
      </c>
      <c r="C34" s="11" t="s">
        <v>46</v>
      </c>
      <c r="D34" s="57" t="s">
        <v>9</v>
      </c>
      <c r="E34" s="11" t="s">
        <v>22</v>
      </c>
      <c r="F34" s="333"/>
      <c r="G34" s="334"/>
      <c r="H34" s="58" t="s">
        <v>57</v>
      </c>
      <c r="I34" s="59" t="s">
        <v>13</v>
      </c>
      <c r="J34" s="58" t="s">
        <v>193</v>
      </c>
      <c r="K34" s="331"/>
      <c r="L34" s="331"/>
      <c r="M34" s="329"/>
      <c r="O34" s="159" t="s">
        <v>160</v>
      </c>
      <c r="P34" s="195"/>
      <c r="Q34" s="160"/>
      <c r="R34" s="160"/>
      <c r="S34" s="196"/>
      <c r="T34" s="4"/>
      <c r="U34" s="4"/>
      <c r="V34" s="307" t="s">
        <v>191</v>
      </c>
      <c r="W34" s="308"/>
      <c r="X34" s="309"/>
      <c r="Y34" s="4"/>
      <c r="Z34" s="4"/>
      <c r="AA34" s="4"/>
      <c r="AB34" s="4"/>
      <c r="AC34" s="4"/>
      <c r="AD34" s="4"/>
      <c r="AE34" s="4"/>
      <c r="AF34" s="4"/>
      <c r="AG34" s="4"/>
      <c r="AH34" s="4"/>
      <c r="AI34" s="4"/>
      <c r="AJ34" s="4"/>
      <c r="AK34" s="4"/>
      <c r="AL34" s="4"/>
      <c r="AM34" s="4"/>
      <c r="AN34" s="4"/>
      <c r="AO34" s="4"/>
      <c r="AP34" s="4"/>
      <c r="AQ34" s="4"/>
      <c r="AR34" s="4"/>
      <c r="AS34" s="4"/>
      <c r="AT34" s="4"/>
      <c r="AU34" s="4"/>
    </row>
    <row r="35" spans="2:47" ht="27.75" customHeight="1" x14ac:dyDescent="0.25">
      <c r="B35" s="38"/>
      <c r="C35" s="28"/>
      <c r="D35" s="61"/>
      <c r="E35" s="62"/>
      <c r="F35" s="42"/>
      <c r="G35" s="42"/>
      <c r="H35" s="54"/>
      <c r="I35" s="54"/>
      <c r="J35" s="54"/>
      <c r="K35" s="54"/>
      <c r="L35" s="63"/>
      <c r="M35" s="29"/>
      <c r="O35" s="165" t="s">
        <v>49</v>
      </c>
      <c r="P35" s="160"/>
      <c r="Q35" s="197">
        <f>SUMIFS(D8:D30,M8:M30,"Biologi",E8:E30,"A1N",L8:L30,"X")+SUMIFS(D8:D30,M8:M30,"Biologi",E8:E30,"A1F",L8:L30,"x")+SUMIFS(D8:D30,M8:M30,"Biologi",E8:E30,"A2E",L8:L30,"X")</f>
        <v>0</v>
      </c>
      <c r="R35" s="197">
        <v>60</v>
      </c>
      <c r="S35" s="190">
        <f t="shared" ref="S35:S40" si="4">IF((R35-Q35)&lt;0,0,SUM(R35-Q35))</f>
        <v>60</v>
      </c>
      <c r="T35" s="4"/>
      <c r="U35" s="4"/>
      <c r="V35" s="310"/>
      <c r="W35" s="311"/>
      <c r="X35" s="312"/>
      <c r="Y35" s="4"/>
      <c r="Z35" s="4"/>
      <c r="AA35" s="4"/>
      <c r="AB35" s="4"/>
      <c r="AC35" s="4"/>
      <c r="AD35" s="4"/>
      <c r="AE35" s="4"/>
      <c r="AF35" s="4"/>
      <c r="AG35" s="4"/>
      <c r="AH35" s="4"/>
      <c r="AI35" s="4"/>
      <c r="AJ35" s="4"/>
      <c r="AK35" s="4"/>
      <c r="AL35" s="4"/>
      <c r="AM35" s="4"/>
      <c r="AN35" s="4"/>
      <c r="AO35" s="4"/>
      <c r="AP35" s="4"/>
      <c r="AQ35" s="4"/>
      <c r="AR35" s="4"/>
      <c r="AS35" s="4"/>
      <c r="AT35" s="4"/>
      <c r="AU35" s="4"/>
    </row>
    <row r="36" spans="2:47" ht="27.75" customHeight="1" x14ac:dyDescent="0.25">
      <c r="B36" s="19"/>
      <c r="C36" s="28"/>
      <c r="D36" s="61"/>
      <c r="E36" s="62"/>
      <c r="F36" s="42"/>
      <c r="G36" s="42"/>
      <c r="H36" s="54"/>
      <c r="I36" s="54"/>
      <c r="J36" s="54"/>
      <c r="K36" s="54"/>
      <c r="L36" s="63"/>
      <c r="M36" s="29"/>
      <c r="O36" s="165" t="s">
        <v>11</v>
      </c>
      <c r="P36" s="160"/>
      <c r="Q36" s="197">
        <f>SUMIFS(D8:D30,M8:M30,"Skogsbruksvetenskap",E8:E30,"A1N",L8:L30,"X")+SUMIFS(D8:D30,M8:M30,"Skogsbruksvetenskap",E8:E30,"A1F",L8:L30,"X")+SUMIFS(D8:D30,M8:M30,"Skogsbruksvetenskap",E8:E30,"A2E",L8:L30,"x")</f>
        <v>0</v>
      </c>
      <c r="R36" s="197">
        <v>60</v>
      </c>
      <c r="S36" s="190">
        <f t="shared" si="4"/>
        <v>60</v>
      </c>
      <c r="T36" s="4"/>
      <c r="U36" s="4"/>
      <c r="V36" s="310"/>
      <c r="W36" s="311"/>
      <c r="X36" s="312"/>
      <c r="Y36" s="4"/>
      <c r="Z36" s="4"/>
      <c r="AA36" s="4"/>
      <c r="AB36" s="4"/>
      <c r="AC36" s="4"/>
      <c r="AD36" s="4"/>
      <c r="AE36" s="4"/>
      <c r="AF36" s="4"/>
      <c r="AG36" s="4"/>
      <c r="AH36" s="4"/>
      <c r="AI36" s="4"/>
      <c r="AJ36" s="4"/>
      <c r="AK36" s="4"/>
      <c r="AL36" s="4"/>
      <c r="AM36" s="4"/>
      <c r="AN36" s="4"/>
      <c r="AO36" s="4"/>
      <c r="AP36" s="4"/>
      <c r="AQ36" s="4"/>
      <c r="AR36" s="4"/>
      <c r="AS36" s="4"/>
      <c r="AT36" s="4"/>
      <c r="AU36" s="4"/>
    </row>
    <row r="37" spans="2:47" ht="27.75" customHeight="1" x14ac:dyDescent="0.25">
      <c r="B37" s="19"/>
      <c r="C37" s="28"/>
      <c r="D37" s="61"/>
      <c r="E37" s="62"/>
      <c r="F37" s="42"/>
      <c r="G37" s="42"/>
      <c r="H37" s="54"/>
      <c r="I37" s="54"/>
      <c r="J37" s="54"/>
      <c r="K37" s="54"/>
      <c r="L37" s="63"/>
      <c r="M37" s="29"/>
      <c r="O37" s="165" t="s">
        <v>4</v>
      </c>
      <c r="P37" s="160"/>
      <c r="Q37" s="197">
        <f>SUMIFS(D8:D30,M8:M30,"Företagsekonomi",E8:E30,"A1N",L8:L30,"X")+SUMIFS(D8:D30,M8:M30,"Företagsekonomi",E8:E30,"A1F",L8:L30,"X")+SUMIFS(D8:D30,M8:M30,"Företagsekonomi",E8:E30,"A2E",L8:L30,"X")</f>
        <v>0</v>
      </c>
      <c r="R37" s="197">
        <v>60</v>
      </c>
      <c r="S37" s="190">
        <f t="shared" si="4"/>
        <v>60</v>
      </c>
      <c r="T37" s="4"/>
      <c r="U37" s="4"/>
      <c r="V37" s="310"/>
      <c r="W37" s="311"/>
      <c r="X37" s="312"/>
      <c r="Y37" s="4"/>
      <c r="Z37" s="4"/>
      <c r="AA37" s="4"/>
      <c r="AB37" s="4"/>
      <c r="AC37" s="4"/>
      <c r="AD37" s="4"/>
      <c r="AE37" s="4"/>
      <c r="AF37" s="4"/>
      <c r="AG37" s="4"/>
      <c r="AH37" s="4"/>
      <c r="AI37" s="4"/>
      <c r="AJ37" s="4"/>
      <c r="AK37" s="4"/>
      <c r="AL37" s="4"/>
      <c r="AM37" s="4"/>
      <c r="AN37" s="4"/>
      <c r="AO37" s="4"/>
      <c r="AP37" s="4"/>
      <c r="AQ37" s="4"/>
      <c r="AR37" s="4"/>
      <c r="AS37" s="4"/>
      <c r="AT37" s="4"/>
      <c r="AU37" s="4"/>
    </row>
    <row r="38" spans="2:47" ht="27.75" customHeight="1" x14ac:dyDescent="0.25">
      <c r="B38" s="19"/>
      <c r="C38" s="28"/>
      <c r="D38" s="61"/>
      <c r="E38" s="62"/>
      <c r="F38" s="42"/>
      <c r="G38" s="42"/>
      <c r="H38" s="54"/>
      <c r="I38" s="54"/>
      <c r="J38" s="54"/>
      <c r="K38" s="54"/>
      <c r="L38" s="63"/>
      <c r="M38" s="29"/>
      <c r="O38" s="165" t="s">
        <v>41</v>
      </c>
      <c r="P38" s="160"/>
      <c r="Q38" s="197">
        <f>SUMIFS(D8:D30,M8:M30,"Bioekonomimanagement",E8:E30,"A1N",L8:L30,"X")+SUMIFS(D8:D30,M8:M30,"Bioekonomimanagement",E8:E30,"A1F",L8:L30,"X")+SUMIFS(D8:D30,M8:M30,"Bioekonomimanagement",E8:E30,"A2E",L8:L30,"X")</f>
        <v>0</v>
      </c>
      <c r="R38" s="197">
        <v>60</v>
      </c>
      <c r="S38" s="190">
        <f t="shared" si="4"/>
        <v>60</v>
      </c>
      <c r="T38" s="4"/>
      <c r="U38" s="4"/>
      <c r="V38" s="310"/>
      <c r="W38" s="311"/>
      <c r="X38" s="312"/>
      <c r="Y38" s="4"/>
      <c r="Z38" s="4"/>
      <c r="AA38" s="4"/>
      <c r="AB38" s="4"/>
      <c r="AC38" s="4"/>
      <c r="AD38" s="4"/>
      <c r="AE38" s="4"/>
      <c r="AF38" s="4"/>
      <c r="AG38" s="4"/>
      <c r="AH38" s="4"/>
      <c r="AI38" s="4"/>
      <c r="AJ38" s="4"/>
      <c r="AK38" s="4"/>
      <c r="AL38" s="4"/>
      <c r="AM38" s="4"/>
      <c r="AN38" s="4"/>
      <c r="AO38" s="4"/>
      <c r="AP38" s="4"/>
      <c r="AQ38" s="4"/>
      <c r="AR38" s="4"/>
      <c r="AS38" s="4"/>
      <c r="AT38" s="4"/>
      <c r="AU38" s="4"/>
    </row>
    <row r="39" spans="2:47" ht="27.75" customHeight="1" thickBot="1" x14ac:dyDescent="0.3">
      <c r="B39" s="19"/>
      <c r="C39" s="28"/>
      <c r="D39" s="61"/>
      <c r="E39" s="62"/>
      <c r="F39" s="42"/>
      <c r="G39" s="42"/>
      <c r="H39" s="54"/>
      <c r="I39" s="54"/>
      <c r="J39" s="54"/>
      <c r="K39" s="54"/>
      <c r="L39" s="63"/>
      <c r="M39" s="29"/>
      <c r="O39" s="198" t="s">
        <v>20</v>
      </c>
      <c r="P39" s="167"/>
      <c r="Q39" s="199">
        <f>SUMIFS(D8:D30,E8:E30,"A2E",L8:L30,"X")</f>
        <v>0</v>
      </c>
      <c r="R39" s="199">
        <v>30</v>
      </c>
      <c r="S39" s="200">
        <f t="shared" si="4"/>
        <v>30</v>
      </c>
      <c r="T39" s="4"/>
      <c r="U39" s="4"/>
      <c r="V39" s="310"/>
      <c r="W39" s="311"/>
      <c r="X39" s="312"/>
      <c r="Y39" s="4"/>
      <c r="Z39" s="4"/>
      <c r="AA39" s="4"/>
      <c r="AB39" s="4"/>
      <c r="AC39" s="4"/>
      <c r="AD39" s="4"/>
      <c r="AE39" s="4"/>
      <c r="AF39" s="4"/>
      <c r="AG39" s="4"/>
      <c r="AH39" s="4"/>
      <c r="AI39" s="4"/>
      <c r="AJ39" s="4"/>
      <c r="AK39" s="4"/>
      <c r="AL39" s="4"/>
      <c r="AM39" s="4"/>
      <c r="AN39" s="4"/>
      <c r="AO39" s="4"/>
      <c r="AP39" s="4"/>
      <c r="AQ39" s="4"/>
      <c r="AR39" s="4"/>
      <c r="AS39" s="4"/>
      <c r="AT39" s="4"/>
      <c r="AU39" s="4"/>
    </row>
    <row r="40" spans="2:47" ht="27.75" customHeight="1" thickTop="1" thickBot="1" x14ac:dyDescent="0.35">
      <c r="B40" s="19"/>
      <c r="C40" s="28"/>
      <c r="D40" s="61"/>
      <c r="E40" s="62"/>
      <c r="F40" s="42"/>
      <c r="G40" s="42"/>
      <c r="H40" s="54"/>
      <c r="I40" s="54"/>
      <c r="J40" s="54"/>
      <c r="K40" s="54"/>
      <c r="L40" s="63"/>
      <c r="M40" s="29"/>
      <c r="O40" s="171" t="s">
        <v>153</v>
      </c>
      <c r="P40" s="172"/>
      <c r="Q40" s="173">
        <f>SUMIFS(D7:D30,L7:L30,"X")</f>
        <v>0</v>
      </c>
      <c r="R40" s="173">
        <v>300</v>
      </c>
      <c r="S40" s="174">
        <f t="shared" si="4"/>
        <v>300</v>
      </c>
      <c r="T40" s="4"/>
      <c r="U40" s="4"/>
      <c r="V40" s="313"/>
      <c r="W40" s="314"/>
      <c r="X40" s="315"/>
      <c r="Y40" s="4"/>
      <c r="Z40" s="4"/>
      <c r="AA40" s="4"/>
      <c r="AB40" s="4"/>
      <c r="AC40" s="4"/>
      <c r="AD40" s="4"/>
      <c r="AE40" s="4"/>
      <c r="AF40" s="4"/>
      <c r="AG40" s="4"/>
      <c r="AH40" s="4"/>
      <c r="AI40" s="4"/>
      <c r="AJ40" s="4"/>
      <c r="AK40" s="4"/>
      <c r="AL40" s="4"/>
      <c r="AM40" s="4"/>
      <c r="AN40" s="4"/>
      <c r="AO40" s="4"/>
      <c r="AP40" s="4"/>
      <c r="AQ40" s="4"/>
      <c r="AR40" s="4"/>
      <c r="AS40" s="4"/>
      <c r="AT40" s="4"/>
      <c r="AU40" s="4"/>
    </row>
    <row r="41" spans="2:47" ht="27.75" customHeight="1" x14ac:dyDescent="0.3">
      <c r="B41" s="35"/>
      <c r="C41" s="207"/>
      <c r="D41" s="208"/>
      <c r="E41" s="208"/>
      <c r="F41" s="209"/>
      <c r="G41" s="208"/>
      <c r="H41" s="210"/>
      <c r="I41" s="210"/>
      <c r="J41" s="210"/>
      <c r="K41" s="210"/>
      <c r="L41" s="211"/>
      <c r="M41" s="30"/>
      <c r="O41" s="181"/>
      <c r="P41" s="181"/>
      <c r="Q41" s="182"/>
      <c r="R41" s="182"/>
      <c r="S41" s="183"/>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2:47" ht="34.5" customHeight="1" x14ac:dyDescent="0.35">
      <c r="B42" s="19"/>
      <c r="C42" s="42"/>
      <c r="D42" s="62"/>
      <c r="E42" s="62"/>
      <c r="F42" s="42"/>
      <c r="G42" s="42"/>
      <c r="H42" s="54"/>
      <c r="I42" s="54"/>
      <c r="J42" s="54"/>
      <c r="K42" s="54"/>
      <c r="L42" s="54"/>
      <c r="M42" s="29"/>
      <c r="O42" s="364"/>
      <c r="P42" s="364"/>
      <c r="Q42" s="364"/>
      <c r="R42" s="52"/>
      <c r="S42" s="52"/>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2:47" ht="24" customHeight="1" x14ac:dyDescent="0.25">
      <c r="B43" s="35"/>
      <c r="C43" s="209"/>
      <c r="D43" s="209"/>
      <c r="E43" s="209"/>
      <c r="F43" s="209"/>
      <c r="G43" s="209"/>
      <c r="H43" s="209"/>
      <c r="I43" s="209"/>
      <c r="J43" s="209"/>
      <c r="K43" s="209"/>
      <c r="L43" s="209"/>
      <c r="M43" s="30"/>
      <c r="O43" s="364"/>
      <c r="P43" s="364"/>
      <c r="Q43" s="364"/>
      <c r="R43" s="459"/>
      <c r="S43" s="459"/>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2:47" ht="26.25" customHeight="1" x14ac:dyDescent="0.25">
      <c r="B44" s="19"/>
      <c r="C44" s="42"/>
      <c r="D44" s="24"/>
      <c r="E44" s="24"/>
      <c r="F44" s="25"/>
      <c r="G44" s="24"/>
      <c r="H44" s="39"/>
      <c r="I44" s="39"/>
      <c r="J44" s="39"/>
      <c r="K44" s="39"/>
      <c r="L44" s="24"/>
      <c r="M44" s="29"/>
      <c r="O44" s="364"/>
      <c r="P44" s="364"/>
      <c r="Q44" s="364"/>
      <c r="R44" s="185"/>
      <c r="S44" s="60"/>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2:47" ht="26.25" customHeight="1" x14ac:dyDescent="0.25">
      <c r="B45" s="19"/>
      <c r="C45" s="42"/>
      <c r="D45" s="42"/>
      <c r="E45" s="24"/>
      <c r="F45" s="25"/>
      <c r="G45" s="24"/>
      <c r="H45" s="42"/>
      <c r="I45" s="42"/>
      <c r="J45" s="42"/>
      <c r="K45" s="42"/>
      <c r="L45" s="42"/>
      <c r="M45" s="29"/>
      <c r="O45" s="212"/>
      <c r="P45" s="212"/>
      <c r="Q45" s="212"/>
      <c r="R45" s="64"/>
      <c r="S45" s="6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2:47" ht="21.75" customHeight="1" x14ac:dyDescent="0.25">
      <c r="B46" s="19"/>
      <c r="C46" s="42"/>
      <c r="D46" s="42"/>
      <c r="E46" s="24"/>
      <c r="F46" s="25"/>
      <c r="G46" s="24"/>
      <c r="H46" s="42"/>
      <c r="I46" s="42"/>
      <c r="J46" s="42"/>
      <c r="K46" s="42"/>
      <c r="L46" s="42"/>
      <c r="M46" s="29"/>
      <c r="O46" s="363"/>
      <c r="P46" s="363"/>
      <c r="Q46" s="363"/>
      <c r="R46" s="64"/>
      <c r="S46" s="186"/>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2:47" ht="21" customHeight="1" x14ac:dyDescent="0.25">
      <c r="B47" s="19"/>
      <c r="C47" s="42"/>
      <c r="D47" s="42"/>
      <c r="E47" s="42"/>
      <c r="F47" s="42"/>
      <c r="G47" s="42"/>
      <c r="H47" s="42"/>
      <c r="I47" s="42"/>
      <c r="J47" s="42"/>
      <c r="K47" s="42"/>
      <c r="L47" s="42"/>
      <c r="M47" s="29"/>
      <c r="O47" s="363"/>
      <c r="P47" s="363"/>
      <c r="Q47" s="363"/>
      <c r="R47" s="65"/>
      <c r="S47" s="66"/>
      <c r="T47" s="6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2:47" ht="21" customHeight="1" thickBot="1" x14ac:dyDescent="0.3">
      <c r="B48" s="67"/>
      <c r="C48" s="70"/>
      <c r="D48" s="70"/>
      <c r="E48" s="70"/>
      <c r="F48" s="70"/>
      <c r="G48" s="70"/>
      <c r="H48" s="70"/>
      <c r="I48" s="70"/>
      <c r="J48" s="70"/>
      <c r="K48" s="70"/>
      <c r="L48" s="70"/>
      <c r="M48" s="72"/>
      <c r="O48" s="363"/>
      <c r="P48" s="363"/>
      <c r="Q48" s="363"/>
      <c r="R48" s="65"/>
      <c r="S48" s="66"/>
      <c r="T48" s="6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3:46" ht="21" customHeight="1" x14ac:dyDescent="0.25">
      <c r="C49" s="4"/>
      <c r="D49" s="4"/>
      <c r="E49" s="4"/>
      <c r="F49" s="4"/>
      <c r="G49" s="4"/>
      <c r="H49" s="4"/>
      <c r="I49" s="4"/>
      <c r="J49" s="4"/>
      <c r="K49" s="4"/>
      <c r="L49" s="4"/>
      <c r="M49" s="4"/>
      <c r="O49" s="363"/>
      <c r="P49" s="363"/>
      <c r="Q49" s="363"/>
      <c r="R49" s="65"/>
      <c r="S49" s="65"/>
      <c r="T49" s="6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row r="50" spans="3:46" ht="21" customHeight="1" x14ac:dyDescent="0.25">
      <c r="C50" s="4"/>
      <c r="D50" s="4"/>
      <c r="E50" s="4"/>
      <c r="F50" s="4"/>
      <c r="G50" s="4"/>
      <c r="H50" s="4"/>
      <c r="I50" s="4"/>
      <c r="J50" s="4"/>
      <c r="K50" s="4"/>
      <c r="L50" s="4"/>
      <c r="M50" s="4"/>
      <c r="O50" s="363"/>
      <c r="P50" s="363"/>
      <c r="Q50" s="363"/>
      <c r="R50" s="65"/>
      <c r="S50" s="65"/>
      <c r="T50" s="6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row>
    <row r="51" spans="3:46" ht="21" customHeight="1" x14ac:dyDescent="0.25">
      <c r="C51" s="4"/>
      <c r="D51" s="4"/>
      <c r="E51" s="4"/>
      <c r="F51" s="4"/>
      <c r="G51" s="4"/>
      <c r="H51" s="4"/>
      <c r="I51" s="4"/>
      <c r="J51" s="4"/>
      <c r="K51" s="4"/>
      <c r="L51" s="4"/>
      <c r="M51" s="4"/>
      <c r="O51" s="454"/>
      <c r="P51" s="454"/>
      <c r="Q51" s="454"/>
      <c r="R51" s="31"/>
      <c r="S51" s="31"/>
      <c r="T51" s="347"/>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3:46" ht="21" customHeight="1" x14ac:dyDescent="0.25">
      <c r="C52" s="4"/>
      <c r="D52" s="4"/>
      <c r="E52" s="4"/>
      <c r="F52" s="4"/>
      <c r="G52" s="4"/>
      <c r="H52" s="4"/>
      <c r="I52" s="4"/>
      <c r="J52" s="4"/>
      <c r="K52" s="4"/>
      <c r="L52" s="4"/>
      <c r="M52" s="4"/>
      <c r="O52" s="4"/>
      <c r="P52" s="4"/>
      <c r="Q52" s="4"/>
      <c r="R52" s="4"/>
      <c r="S52" s="4"/>
      <c r="T52" s="347"/>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3:46" ht="21" customHeight="1" x14ac:dyDescent="0.25">
      <c r="C53" s="4"/>
      <c r="D53" s="4"/>
      <c r="E53" s="4"/>
      <c r="F53" s="4"/>
      <c r="G53" s="4"/>
      <c r="H53" s="4"/>
      <c r="I53" s="4"/>
      <c r="J53" s="4"/>
      <c r="K53" s="4"/>
      <c r="L53" s="4"/>
      <c r="M53" s="4"/>
      <c r="O53" s="4"/>
      <c r="P53" s="4"/>
      <c r="Q53" s="4"/>
      <c r="R53" s="4"/>
      <c r="S53" s="4"/>
      <c r="T53" s="6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3:46" ht="21" customHeight="1" x14ac:dyDescent="0.25">
      <c r="C54" s="4"/>
      <c r="D54" s="4"/>
      <c r="E54" s="4"/>
      <c r="F54" s="4"/>
      <c r="G54" s="4"/>
      <c r="H54" s="4"/>
      <c r="I54" s="4"/>
      <c r="J54" s="4"/>
      <c r="K54" s="4"/>
      <c r="L54" s="4"/>
      <c r="M54" s="4"/>
      <c r="O54" s="4"/>
      <c r="P54" s="4"/>
      <c r="Q54" s="4"/>
      <c r="R54" s="4"/>
      <c r="S54" s="4"/>
      <c r="T54" s="6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3:46" ht="21" customHeight="1" x14ac:dyDescent="0.25">
      <c r="C55" s="4"/>
      <c r="D55" s="4"/>
      <c r="E55" s="4"/>
      <c r="F55" s="4"/>
      <c r="G55" s="4"/>
      <c r="H55" s="4"/>
      <c r="I55" s="4"/>
      <c r="J55" s="4"/>
      <c r="K55" s="4"/>
      <c r="L55" s="4"/>
      <c r="M55" s="4"/>
      <c r="O55" s="4"/>
      <c r="P55" s="4"/>
      <c r="Q55" s="4"/>
      <c r="R55" s="4"/>
      <c r="S55" s="4"/>
      <c r="T55" s="6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3:46" ht="21" customHeight="1" x14ac:dyDescent="0.25">
      <c r="C56" s="4"/>
      <c r="D56" s="4"/>
      <c r="E56" s="4"/>
      <c r="F56" s="4"/>
      <c r="G56" s="4"/>
      <c r="H56" s="4"/>
      <c r="I56" s="4"/>
      <c r="J56" s="4"/>
      <c r="K56" s="4"/>
      <c r="L56" s="4"/>
      <c r="M56" s="23"/>
      <c r="N56" s="23"/>
      <c r="O56" s="23"/>
      <c r="P56" s="4"/>
      <c r="Q56" s="4"/>
      <c r="R56" s="4"/>
      <c r="S56" s="4"/>
      <c r="T56" s="6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3:46" ht="21" customHeight="1" x14ac:dyDescent="0.25">
      <c r="C57" s="4"/>
      <c r="D57" s="4"/>
      <c r="E57" s="4"/>
      <c r="F57" s="4"/>
      <c r="G57" s="4"/>
      <c r="H57" s="4"/>
      <c r="I57" s="4"/>
      <c r="J57" s="4"/>
      <c r="K57" s="4"/>
      <c r="L57" s="4"/>
      <c r="M57" s="23"/>
      <c r="N57" s="23" t="s">
        <v>27</v>
      </c>
      <c r="O57" s="23"/>
      <c r="P57" s="4"/>
      <c r="Q57" s="4"/>
      <c r="R57" s="4"/>
      <c r="S57" s="4"/>
      <c r="T57" s="6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3:46" ht="17.25" customHeight="1" x14ac:dyDescent="0.25">
      <c r="C58" s="4"/>
      <c r="D58" s="4"/>
      <c r="E58" s="4"/>
      <c r="F58" s="4"/>
      <c r="G58" s="4"/>
      <c r="H58" s="4"/>
      <c r="I58" s="4"/>
      <c r="J58" s="4"/>
      <c r="K58" s="4"/>
      <c r="L58" s="4"/>
      <c r="M58" s="23"/>
      <c r="N58" s="23" t="s">
        <v>28</v>
      </c>
      <c r="O58" s="23"/>
      <c r="P58" s="4"/>
      <c r="Q58" s="4"/>
      <c r="R58" s="4"/>
      <c r="S58" s="4"/>
      <c r="T58" s="6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row>
    <row r="59" spans="3:46" ht="17.25" customHeight="1" x14ac:dyDescent="0.25">
      <c r="C59" s="4"/>
      <c r="D59" s="4"/>
      <c r="E59" s="4"/>
      <c r="F59" s="4"/>
      <c r="G59" s="4"/>
      <c r="H59" s="4"/>
      <c r="I59" s="4"/>
      <c r="J59" s="4"/>
      <c r="K59" s="4"/>
      <c r="L59" s="4"/>
      <c r="M59" s="23"/>
      <c r="N59" s="23" t="s">
        <v>24</v>
      </c>
      <c r="O59" s="23"/>
      <c r="P59" s="4"/>
      <c r="Q59" s="4"/>
      <c r="R59" s="4"/>
      <c r="S59" s="4"/>
      <c r="T59" s="6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row>
    <row r="60" spans="3:46" ht="17.25" customHeight="1" x14ac:dyDescent="0.25">
      <c r="C60" s="4"/>
      <c r="D60" s="4"/>
      <c r="E60" s="4"/>
      <c r="F60" s="4"/>
      <c r="G60" s="4"/>
      <c r="H60" s="4"/>
      <c r="I60" s="4"/>
      <c r="J60" s="4"/>
      <c r="K60" s="4"/>
      <c r="L60" s="4"/>
      <c r="M60" s="23"/>
      <c r="N60" s="23" t="s">
        <v>25</v>
      </c>
      <c r="O60" s="23"/>
      <c r="P60" s="4"/>
      <c r="Q60" s="4"/>
      <c r="R60" s="4"/>
      <c r="S60" s="4"/>
      <c r="T60" s="6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row>
    <row r="61" spans="3:46" ht="17.25" customHeight="1" x14ac:dyDescent="0.25">
      <c r="C61" s="4"/>
      <c r="D61" s="4"/>
      <c r="E61" s="4"/>
      <c r="F61" s="4"/>
      <c r="G61" s="4"/>
      <c r="H61" s="4"/>
      <c r="I61" s="4"/>
      <c r="J61" s="4"/>
      <c r="K61" s="4"/>
      <c r="L61" s="4"/>
      <c r="M61" s="23"/>
      <c r="N61" s="23" t="s">
        <v>26</v>
      </c>
      <c r="O61" s="23"/>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row>
    <row r="62" spans="3:46" ht="17.25" customHeight="1" x14ac:dyDescent="0.25">
      <c r="C62" s="4"/>
      <c r="D62" s="4"/>
      <c r="E62" s="4"/>
      <c r="F62" s="4"/>
      <c r="G62" s="4"/>
      <c r="H62" s="4"/>
      <c r="I62" s="4"/>
      <c r="J62" s="4"/>
      <c r="K62" s="4"/>
      <c r="L62" s="4"/>
      <c r="M62" s="23"/>
      <c r="N62" s="23" t="s">
        <v>29</v>
      </c>
      <c r="O62" s="23"/>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row>
    <row r="63" spans="3:46" ht="17.25" customHeight="1" x14ac:dyDescent="0.25">
      <c r="C63" s="4"/>
      <c r="D63" s="4"/>
      <c r="E63" s="4"/>
      <c r="F63" s="4"/>
      <c r="G63" s="4"/>
      <c r="H63" s="4"/>
      <c r="I63" s="4"/>
      <c r="J63" s="4"/>
      <c r="K63" s="4"/>
      <c r="L63" s="4"/>
      <c r="M63" s="23"/>
      <c r="N63" s="23" t="s">
        <v>50</v>
      </c>
      <c r="O63" s="23"/>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3:46" ht="17.25" customHeight="1" x14ac:dyDescent="0.25">
      <c r="C64" s="4"/>
      <c r="D64" s="4"/>
      <c r="E64" s="4"/>
      <c r="F64" s="4"/>
      <c r="G64" s="4"/>
      <c r="H64" s="4"/>
      <c r="I64" s="4"/>
      <c r="J64" s="4"/>
      <c r="K64" s="4"/>
      <c r="L64" s="4"/>
      <c r="M64" s="23"/>
      <c r="N64" s="23"/>
      <c r="O64" s="23"/>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3:46" ht="17.25" customHeight="1" x14ac:dyDescent="0.25">
      <c r="C65" s="4"/>
      <c r="D65" s="4"/>
      <c r="E65" s="4"/>
      <c r="F65" s="4"/>
      <c r="G65" s="4"/>
      <c r="H65" s="4"/>
      <c r="I65" s="4"/>
      <c r="J65" s="4"/>
      <c r="K65" s="4"/>
      <c r="L65" s="4"/>
      <c r="M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3:46" ht="17.25" customHeight="1" x14ac:dyDescent="0.25">
      <c r="C66" s="4"/>
      <c r="D66" s="4"/>
      <c r="E66" s="4"/>
      <c r="F66" s="4"/>
      <c r="G66" s="4"/>
      <c r="H66" s="4"/>
      <c r="I66" s="4"/>
      <c r="J66" s="4"/>
      <c r="K66" s="4"/>
      <c r="L66" s="4"/>
      <c r="M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3:46" ht="17.25" customHeight="1" x14ac:dyDescent="0.25">
      <c r="C67" s="4"/>
      <c r="D67" s="4"/>
      <c r="E67" s="4"/>
      <c r="F67" s="4"/>
      <c r="G67" s="4"/>
      <c r="H67" s="4"/>
      <c r="I67" s="4"/>
      <c r="J67" s="4"/>
      <c r="K67" s="4"/>
      <c r="L67" s="4"/>
      <c r="M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row>
    <row r="68" spans="3:46" ht="21.75" customHeight="1" x14ac:dyDescent="0.25">
      <c r="C68" s="4"/>
      <c r="D68" s="4"/>
      <c r="E68" s="4"/>
      <c r="F68" s="4"/>
      <c r="G68" s="4"/>
      <c r="H68" s="4"/>
      <c r="I68" s="4"/>
      <c r="J68" s="4"/>
      <c r="K68" s="4"/>
      <c r="L68" s="4"/>
      <c r="M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row>
    <row r="69" spans="3:46" ht="17.25" customHeight="1" x14ac:dyDescent="0.25">
      <c r="C69" s="4"/>
      <c r="D69" s="4"/>
      <c r="E69" s="4"/>
      <c r="F69" s="4"/>
      <c r="G69" s="4"/>
      <c r="H69" s="4"/>
      <c r="I69" s="4"/>
      <c r="J69" s="4"/>
      <c r="K69" s="4"/>
      <c r="L69" s="4"/>
      <c r="M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row>
    <row r="70" spans="3:46" ht="17.25" customHeight="1" x14ac:dyDescent="0.25">
      <c r="C70" s="4"/>
      <c r="D70" s="4"/>
      <c r="E70" s="4"/>
      <c r="F70" s="4"/>
      <c r="G70" s="4"/>
      <c r="H70" s="4"/>
      <c r="I70" s="4"/>
      <c r="J70" s="4"/>
      <c r="K70" s="4"/>
      <c r="L70" s="4"/>
      <c r="M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row>
    <row r="71" spans="3:46" ht="17.25" customHeight="1" x14ac:dyDescent="0.25">
      <c r="C71" s="4"/>
      <c r="D71" s="4"/>
      <c r="E71" s="4"/>
      <c r="F71" s="4"/>
      <c r="G71" s="4"/>
      <c r="H71" s="4"/>
      <c r="I71" s="4"/>
      <c r="J71" s="4"/>
      <c r="K71" s="4"/>
      <c r="L71" s="4"/>
      <c r="M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row>
    <row r="72" spans="3:46" ht="17.25" customHeight="1" x14ac:dyDescent="0.25">
      <c r="C72" s="4"/>
      <c r="D72" s="4"/>
      <c r="E72" s="4"/>
      <c r="F72" s="4"/>
      <c r="G72" s="4"/>
      <c r="H72" s="4"/>
      <c r="I72" s="4"/>
      <c r="J72" s="4"/>
      <c r="K72" s="4"/>
      <c r="L72" s="4"/>
      <c r="M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row>
    <row r="73" spans="3:46" ht="17.25" customHeight="1" x14ac:dyDescent="0.25">
      <c r="C73" s="4"/>
      <c r="D73" s="4"/>
      <c r="E73" s="4"/>
      <c r="F73" s="4"/>
      <c r="G73" s="4"/>
      <c r="H73" s="4"/>
      <c r="I73" s="4"/>
      <c r="J73" s="4"/>
      <c r="K73" s="4"/>
      <c r="L73" s="4"/>
      <c r="M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row>
    <row r="74" spans="3:46" ht="17.25" customHeight="1" x14ac:dyDescent="0.25">
      <c r="C74" s="4"/>
      <c r="D74" s="4"/>
      <c r="E74" s="4"/>
      <c r="F74" s="4"/>
      <c r="G74" s="4"/>
      <c r="H74" s="4"/>
      <c r="I74" s="4"/>
      <c r="J74" s="4"/>
      <c r="K74" s="4"/>
      <c r="L74" s="4"/>
      <c r="M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row>
    <row r="75" spans="3:46" ht="17.25" customHeight="1" x14ac:dyDescent="0.25">
      <c r="C75" s="4"/>
      <c r="D75" s="4"/>
      <c r="E75" s="4"/>
      <c r="F75" s="4"/>
      <c r="G75" s="4"/>
      <c r="H75" s="4"/>
      <c r="I75" s="4"/>
      <c r="J75" s="4"/>
      <c r="K75" s="4"/>
      <c r="L75" s="4"/>
      <c r="M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3:46" ht="17.25" customHeight="1" x14ac:dyDescent="0.25">
      <c r="C76" s="4"/>
      <c r="D76" s="4"/>
      <c r="E76" s="4"/>
      <c r="F76" s="4"/>
      <c r="G76" s="4"/>
      <c r="H76" s="4"/>
      <c r="I76" s="4"/>
      <c r="J76" s="4"/>
      <c r="K76" s="4"/>
      <c r="L76" s="4"/>
      <c r="M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row r="77" spans="3:46" ht="17.25" customHeight="1" x14ac:dyDescent="0.25">
      <c r="C77" s="4"/>
      <c r="D77" s="4"/>
      <c r="E77" s="4"/>
      <c r="F77" s="4"/>
      <c r="G77" s="4"/>
      <c r="H77" s="4"/>
      <c r="I77" s="4"/>
      <c r="J77" s="4"/>
      <c r="K77" s="4"/>
      <c r="L77" s="4"/>
      <c r="M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3:46" ht="17.25" customHeight="1" x14ac:dyDescent="0.25">
      <c r="C78" s="4"/>
      <c r="D78" s="4"/>
      <c r="E78" s="4"/>
      <c r="F78" s="4"/>
      <c r="G78" s="4"/>
      <c r="H78" s="4"/>
      <c r="I78" s="4"/>
      <c r="J78" s="4"/>
      <c r="K78" s="4"/>
      <c r="L78" s="4"/>
      <c r="M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row>
    <row r="79" spans="3:46" ht="17.25" customHeight="1" x14ac:dyDescent="0.25">
      <c r="C79" s="4"/>
      <c r="D79" s="4"/>
      <c r="E79" s="4"/>
      <c r="F79" s="4"/>
      <c r="G79" s="4"/>
      <c r="H79" s="4"/>
      <c r="I79" s="4"/>
      <c r="J79" s="4"/>
      <c r="K79" s="4"/>
      <c r="L79" s="4"/>
      <c r="M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row>
    <row r="80" spans="3:46" ht="17.25" customHeight="1" x14ac:dyDescent="0.25">
      <c r="C80" s="4"/>
      <c r="D80" s="4"/>
      <c r="E80" s="4"/>
      <c r="F80" s="4"/>
      <c r="G80" s="4"/>
      <c r="H80" s="4"/>
      <c r="I80" s="4"/>
      <c r="J80" s="4"/>
      <c r="K80" s="4"/>
      <c r="L80" s="4"/>
      <c r="M80" s="4"/>
      <c r="O80" s="4"/>
      <c r="P80" s="4"/>
      <c r="Q80" s="4"/>
      <c r="R80" s="4"/>
      <c r="S80" s="4"/>
      <c r="T80" s="4"/>
      <c r="U80" s="4"/>
      <c r="V80" s="4"/>
      <c r="W80" s="4"/>
      <c r="X80" s="4"/>
      <c r="Y80" s="4"/>
      <c r="Z80" s="4"/>
      <c r="AA80" s="4"/>
    </row>
    <row r="81" spans="3:27" ht="17.25" customHeight="1" x14ac:dyDescent="0.25">
      <c r="C81" s="4"/>
      <c r="D81" s="4"/>
      <c r="E81" s="4"/>
      <c r="F81" s="4"/>
      <c r="G81" s="4"/>
      <c r="H81" s="4"/>
      <c r="I81" s="4"/>
      <c r="J81" s="4"/>
      <c r="K81" s="4"/>
      <c r="L81" s="4"/>
      <c r="M81" s="4"/>
      <c r="O81" s="4"/>
      <c r="P81" s="4"/>
      <c r="Q81" s="4"/>
      <c r="R81" s="4"/>
      <c r="S81" s="4"/>
      <c r="T81" s="4"/>
      <c r="U81" s="4"/>
      <c r="V81" s="4"/>
      <c r="W81" s="4"/>
      <c r="X81" s="4"/>
      <c r="Y81" s="4"/>
      <c r="Z81" s="4"/>
      <c r="AA81" s="4"/>
    </row>
    <row r="82" spans="3:27" ht="17.25" customHeight="1" x14ac:dyDescent="0.25">
      <c r="C82" s="4"/>
      <c r="D82" s="4"/>
      <c r="E82" s="4"/>
      <c r="F82" s="4"/>
      <c r="G82" s="4"/>
      <c r="H82" s="4"/>
      <c r="I82" s="4"/>
      <c r="J82" s="4"/>
      <c r="K82" s="4"/>
      <c r="L82" s="4"/>
      <c r="M82" s="4"/>
      <c r="O82" s="4"/>
      <c r="P82" s="4"/>
      <c r="Q82" s="4"/>
      <c r="R82" s="4"/>
      <c r="S82" s="4"/>
      <c r="T82" s="4"/>
      <c r="U82" s="4"/>
      <c r="V82" s="4"/>
      <c r="W82" s="4"/>
      <c r="X82" s="4"/>
      <c r="Y82" s="4"/>
      <c r="Z82" s="4"/>
      <c r="AA82" s="4"/>
    </row>
    <row r="83" spans="3:27" ht="17.25" customHeight="1" x14ac:dyDescent="0.25">
      <c r="C83" s="4"/>
      <c r="D83" s="4"/>
      <c r="E83" s="4"/>
      <c r="F83" s="4"/>
      <c r="G83" s="4"/>
      <c r="H83" s="4"/>
      <c r="I83" s="4"/>
      <c r="J83" s="4"/>
      <c r="K83" s="4"/>
      <c r="L83" s="4"/>
      <c r="M83" s="4"/>
      <c r="O83" s="4"/>
      <c r="P83" s="4"/>
      <c r="Q83" s="4"/>
      <c r="R83" s="4"/>
      <c r="S83" s="4"/>
      <c r="T83" s="4"/>
      <c r="U83" s="4"/>
      <c r="V83" s="4"/>
      <c r="W83" s="4"/>
      <c r="X83" s="4"/>
      <c r="Y83" s="4"/>
      <c r="Z83" s="4"/>
      <c r="AA83" s="4"/>
    </row>
    <row r="84" spans="3:27" ht="17.25" customHeight="1" x14ac:dyDescent="0.25">
      <c r="C84" s="4"/>
      <c r="D84" s="4"/>
      <c r="E84" s="4"/>
      <c r="F84" s="4"/>
      <c r="G84" s="4"/>
      <c r="H84" s="4"/>
      <c r="I84" s="4"/>
      <c r="J84" s="4"/>
      <c r="K84" s="4"/>
      <c r="L84" s="4"/>
      <c r="M84" s="4"/>
      <c r="O84" s="4"/>
      <c r="P84" s="4"/>
      <c r="Q84" s="4"/>
      <c r="R84" s="4"/>
      <c r="S84" s="4"/>
      <c r="T84" s="4"/>
      <c r="U84" s="4"/>
      <c r="V84" s="4"/>
      <c r="W84" s="4"/>
      <c r="X84" s="4"/>
      <c r="Y84" s="4"/>
      <c r="Z84" s="4"/>
      <c r="AA84" s="4"/>
    </row>
    <row r="85" spans="3:27" ht="17.25" customHeight="1" x14ac:dyDescent="0.25">
      <c r="C85" s="4"/>
      <c r="D85" s="4"/>
      <c r="E85" s="4"/>
      <c r="F85" s="4"/>
      <c r="G85" s="4"/>
      <c r="H85" s="4"/>
      <c r="I85" s="4"/>
      <c r="J85" s="4"/>
      <c r="K85" s="4"/>
      <c r="L85" s="4"/>
      <c r="M85" s="4"/>
      <c r="O85" s="4"/>
      <c r="P85" s="4"/>
      <c r="Q85" s="4"/>
      <c r="R85" s="4"/>
      <c r="S85" s="4"/>
      <c r="T85" s="4"/>
      <c r="U85" s="4"/>
      <c r="V85" s="4"/>
      <c r="W85" s="4"/>
      <c r="X85" s="4"/>
      <c r="Y85" s="4"/>
      <c r="Z85" s="4"/>
      <c r="AA85" s="4"/>
    </row>
    <row r="86" spans="3:27" ht="17.25" customHeight="1" x14ac:dyDescent="0.25">
      <c r="C86" s="4"/>
      <c r="D86" s="4"/>
      <c r="E86" s="4"/>
      <c r="F86" s="4"/>
      <c r="G86" s="4"/>
      <c r="H86" s="4"/>
      <c r="I86" s="4"/>
      <c r="J86" s="4"/>
      <c r="K86" s="4"/>
      <c r="L86" s="4"/>
      <c r="M86" s="4"/>
      <c r="O86" s="4"/>
      <c r="P86" s="4"/>
      <c r="Q86" s="4"/>
      <c r="R86" s="4"/>
      <c r="S86" s="4"/>
      <c r="T86" s="4"/>
      <c r="U86" s="4"/>
      <c r="V86" s="4"/>
      <c r="W86" s="4"/>
      <c r="X86" s="4"/>
      <c r="Y86" s="4"/>
      <c r="Z86" s="4"/>
      <c r="AA86" s="4"/>
    </row>
    <row r="87" spans="3:27" ht="17.25" customHeight="1" x14ac:dyDescent="0.25">
      <c r="C87" s="4"/>
      <c r="D87" s="4"/>
      <c r="E87" s="4"/>
      <c r="F87" s="4"/>
      <c r="G87" s="4"/>
      <c r="H87" s="4"/>
      <c r="I87" s="4"/>
      <c r="J87" s="4"/>
      <c r="K87" s="4"/>
      <c r="L87" s="4"/>
      <c r="M87" s="4"/>
      <c r="O87" s="4"/>
      <c r="P87" s="4"/>
      <c r="Q87" s="4"/>
      <c r="R87" s="4"/>
      <c r="S87" s="4"/>
      <c r="T87" s="4"/>
      <c r="U87" s="4"/>
      <c r="V87" s="4"/>
      <c r="W87" s="4"/>
      <c r="X87" s="4"/>
      <c r="Y87" s="4"/>
      <c r="Z87" s="4"/>
      <c r="AA87" s="4"/>
    </row>
    <row r="88" spans="3:27" ht="17.25" customHeight="1" x14ac:dyDescent="0.25">
      <c r="C88" s="4"/>
      <c r="D88" s="4"/>
      <c r="E88" s="4"/>
      <c r="F88" s="4"/>
      <c r="G88" s="4"/>
      <c r="H88" s="4"/>
      <c r="I88" s="4"/>
      <c r="J88" s="4"/>
      <c r="K88" s="4"/>
      <c r="L88" s="4"/>
      <c r="M88" s="4"/>
      <c r="O88" s="4"/>
      <c r="P88" s="4"/>
      <c r="Q88" s="4"/>
      <c r="R88" s="4"/>
      <c r="S88" s="4"/>
      <c r="T88" s="4"/>
      <c r="U88" s="4"/>
      <c r="V88" s="4"/>
      <c r="W88" s="4"/>
      <c r="X88" s="4"/>
      <c r="Y88" s="4"/>
      <c r="Z88" s="4"/>
      <c r="AA88" s="4"/>
    </row>
    <row r="89" spans="3:27" ht="17.25" customHeight="1" x14ac:dyDescent="0.25">
      <c r="C89" s="4"/>
      <c r="D89" s="4"/>
      <c r="E89" s="4"/>
      <c r="F89" s="4"/>
      <c r="G89" s="4"/>
      <c r="H89" s="4"/>
      <c r="I89" s="4"/>
      <c r="J89" s="4"/>
      <c r="K89" s="4"/>
      <c r="L89" s="4"/>
      <c r="M89" s="4"/>
      <c r="O89" s="4"/>
      <c r="P89" s="4"/>
      <c r="Q89" s="4"/>
      <c r="R89" s="4"/>
      <c r="S89" s="4"/>
      <c r="T89" s="4"/>
      <c r="U89" s="4"/>
      <c r="V89" s="4"/>
      <c r="W89" s="4"/>
      <c r="X89" s="4"/>
      <c r="Y89" s="4"/>
      <c r="Z89" s="4"/>
      <c r="AA89" s="4"/>
    </row>
    <row r="90" spans="3:27" ht="17.25" customHeight="1" x14ac:dyDescent="0.25">
      <c r="C90" s="4"/>
      <c r="D90" s="4"/>
      <c r="E90" s="4"/>
      <c r="F90" s="4"/>
      <c r="G90" s="4"/>
      <c r="H90" s="4"/>
      <c r="I90" s="4"/>
      <c r="J90" s="4"/>
      <c r="K90" s="4"/>
      <c r="L90" s="4"/>
      <c r="M90" s="4"/>
      <c r="O90" s="4"/>
      <c r="P90" s="4"/>
      <c r="Q90" s="4"/>
      <c r="R90" s="4"/>
      <c r="S90" s="4"/>
      <c r="T90" s="4"/>
      <c r="U90" s="4"/>
      <c r="V90" s="4"/>
      <c r="W90" s="4"/>
      <c r="X90" s="4"/>
      <c r="Y90" s="4"/>
      <c r="Z90" s="4"/>
      <c r="AA90" s="4"/>
    </row>
    <row r="91" spans="3:27" ht="17.25" customHeight="1" x14ac:dyDescent="0.25">
      <c r="C91" s="4"/>
      <c r="D91" s="4"/>
      <c r="E91" s="4"/>
      <c r="F91" s="4"/>
      <c r="G91" s="4"/>
      <c r="H91" s="4"/>
      <c r="I91" s="4"/>
      <c r="J91" s="4"/>
      <c r="K91" s="4"/>
      <c r="L91" s="4"/>
      <c r="M91" s="4"/>
    </row>
    <row r="92" spans="3:27" ht="17.25" customHeight="1" x14ac:dyDescent="0.25">
      <c r="C92" s="4"/>
      <c r="D92" s="4"/>
      <c r="E92" s="4"/>
      <c r="F92" s="4"/>
      <c r="G92" s="4"/>
      <c r="H92" s="4"/>
      <c r="I92" s="4"/>
      <c r="J92" s="4"/>
      <c r="K92" s="4"/>
      <c r="L92" s="4"/>
      <c r="M92" s="4"/>
    </row>
    <row r="93" spans="3:27" ht="17.25" customHeight="1" x14ac:dyDescent="0.25">
      <c r="C93" s="4"/>
      <c r="D93" s="4"/>
      <c r="E93" s="4"/>
      <c r="F93" s="4"/>
      <c r="G93" s="4"/>
      <c r="H93" s="4"/>
      <c r="I93" s="4"/>
      <c r="J93" s="4"/>
      <c r="K93" s="4"/>
      <c r="L93" s="4"/>
      <c r="M93" s="4"/>
    </row>
    <row r="94" spans="3:27" ht="17.25" customHeight="1" x14ac:dyDescent="0.25">
      <c r="C94" s="4"/>
      <c r="D94" s="4"/>
      <c r="E94" s="4"/>
      <c r="F94" s="4"/>
      <c r="G94" s="4"/>
      <c r="H94" s="4"/>
      <c r="I94" s="4"/>
      <c r="J94" s="4"/>
      <c r="K94" s="4"/>
      <c r="L94" s="4"/>
      <c r="M94" s="4"/>
    </row>
    <row r="95" spans="3:27" ht="17.25" customHeight="1" x14ac:dyDescent="0.25">
      <c r="C95" s="4"/>
      <c r="D95" s="4"/>
      <c r="E95" s="4"/>
      <c r="F95" s="4"/>
      <c r="G95" s="4"/>
      <c r="H95" s="4"/>
      <c r="I95" s="4"/>
      <c r="J95" s="4"/>
      <c r="K95" s="4"/>
      <c r="L95" s="4"/>
      <c r="M95" s="4"/>
    </row>
    <row r="96" spans="3:27" ht="17.25" customHeight="1" x14ac:dyDescent="0.25">
      <c r="C96" s="4"/>
      <c r="D96" s="4"/>
      <c r="E96" s="4"/>
      <c r="F96" s="4"/>
      <c r="G96" s="4"/>
      <c r="H96" s="4"/>
      <c r="I96" s="4"/>
      <c r="J96" s="4"/>
      <c r="K96" s="4"/>
      <c r="L96" s="4"/>
      <c r="M96" s="4"/>
    </row>
    <row r="97" spans="3:13" ht="17.25" customHeight="1" x14ac:dyDescent="0.25">
      <c r="C97" s="4"/>
      <c r="D97" s="4"/>
      <c r="E97" s="4"/>
      <c r="F97" s="4"/>
      <c r="G97" s="4"/>
      <c r="H97" s="4"/>
      <c r="I97" s="4"/>
      <c r="J97" s="4"/>
      <c r="K97" s="4"/>
      <c r="L97" s="4"/>
      <c r="M97" s="4"/>
    </row>
    <row r="98" spans="3:13" ht="17.25" customHeight="1" x14ac:dyDescent="0.25">
      <c r="C98" s="4"/>
      <c r="D98" s="4"/>
      <c r="E98" s="4"/>
      <c r="F98" s="4"/>
      <c r="G98" s="4"/>
      <c r="H98" s="4"/>
      <c r="I98" s="4"/>
      <c r="J98" s="4"/>
      <c r="K98" s="4"/>
      <c r="L98" s="4"/>
      <c r="M98" s="4"/>
    </row>
    <row r="99" spans="3:13" ht="17.25" customHeight="1" x14ac:dyDescent="0.25">
      <c r="C99" s="4"/>
      <c r="D99" s="4"/>
      <c r="E99" s="4"/>
      <c r="F99" s="4"/>
      <c r="G99" s="4"/>
      <c r="H99" s="4"/>
      <c r="I99" s="4"/>
      <c r="J99" s="4"/>
      <c r="K99" s="4"/>
      <c r="L99" s="4"/>
      <c r="M99" s="4"/>
    </row>
    <row r="100" spans="3:13" ht="17.25" customHeight="1" x14ac:dyDescent="0.25">
      <c r="C100" s="4"/>
      <c r="D100" s="4"/>
      <c r="E100" s="4"/>
      <c r="F100" s="4"/>
      <c r="G100" s="4"/>
      <c r="H100" s="4"/>
      <c r="I100" s="4"/>
      <c r="J100" s="4"/>
      <c r="K100" s="4"/>
      <c r="L100" s="4"/>
      <c r="M100" s="4"/>
    </row>
    <row r="101" spans="3:13" ht="17.25" customHeight="1" x14ac:dyDescent="0.25">
      <c r="C101" s="4"/>
      <c r="D101" s="4"/>
      <c r="E101" s="4"/>
      <c r="F101" s="4"/>
      <c r="G101" s="4"/>
      <c r="H101" s="4"/>
      <c r="I101" s="4"/>
      <c r="J101" s="4"/>
      <c r="K101" s="4"/>
      <c r="L101" s="4"/>
      <c r="M101" s="4"/>
    </row>
    <row r="102" spans="3:13" ht="17.25" customHeight="1" x14ac:dyDescent="0.25">
      <c r="C102" s="4"/>
      <c r="D102" s="4"/>
      <c r="E102" s="4"/>
      <c r="F102" s="4"/>
      <c r="G102" s="4"/>
      <c r="H102" s="4"/>
      <c r="I102" s="4"/>
      <c r="J102" s="4"/>
      <c r="K102" s="4"/>
      <c r="L102" s="4"/>
      <c r="M102" s="4"/>
    </row>
    <row r="103" spans="3:13" ht="17.25" customHeight="1" x14ac:dyDescent="0.25">
      <c r="C103" s="4"/>
      <c r="D103" s="4"/>
      <c r="E103" s="4"/>
      <c r="F103" s="4"/>
      <c r="G103" s="4"/>
      <c r="H103" s="4"/>
      <c r="I103" s="4"/>
      <c r="J103" s="4"/>
      <c r="K103" s="4"/>
      <c r="L103" s="4"/>
      <c r="M103" s="4"/>
    </row>
    <row r="104" spans="3:13" ht="17.25" customHeight="1" x14ac:dyDescent="0.25">
      <c r="C104" s="4"/>
      <c r="D104" s="4"/>
      <c r="E104" s="4"/>
      <c r="F104" s="4"/>
      <c r="G104" s="4"/>
      <c r="H104" s="4"/>
      <c r="I104" s="4"/>
      <c r="J104" s="4"/>
      <c r="K104" s="4"/>
      <c r="L104" s="4"/>
      <c r="M104" s="4"/>
    </row>
    <row r="105" spans="3:13" ht="17.25" customHeight="1" x14ac:dyDescent="0.25">
      <c r="C105" s="4"/>
      <c r="D105" s="4"/>
      <c r="E105" s="4"/>
      <c r="F105" s="4"/>
      <c r="G105" s="4"/>
      <c r="H105" s="4"/>
      <c r="I105" s="4"/>
      <c r="J105" s="4"/>
      <c r="K105" s="4"/>
      <c r="L105" s="4"/>
      <c r="M105" s="4"/>
    </row>
  </sheetData>
  <sheetProtection sheet="1" objects="1" scenarios="1"/>
  <mergeCells count="37">
    <mergeCell ref="B1:M1"/>
    <mergeCell ref="V34:X40"/>
    <mergeCell ref="T51:T52"/>
    <mergeCell ref="O46:Q46"/>
    <mergeCell ref="O50:Q50"/>
    <mergeCell ref="O51:Q51"/>
    <mergeCell ref="O47:Q47"/>
    <mergeCell ref="O48:Q48"/>
    <mergeCell ref="O49:Q49"/>
    <mergeCell ref="B31:M32"/>
    <mergeCell ref="O43:Q44"/>
    <mergeCell ref="R43:S43"/>
    <mergeCell ref="O29:R29"/>
    <mergeCell ref="S29:S30"/>
    <mergeCell ref="O42:Q42"/>
    <mergeCell ref="F33:F34"/>
    <mergeCell ref="G33:G34"/>
    <mergeCell ref="H33:J33"/>
    <mergeCell ref="K33:K34"/>
    <mergeCell ref="M33:M34"/>
    <mergeCell ref="L33:L34"/>
    <mergeCell ref="X19:Y26"/>
    <mergeCell ref="B2:M4"/>
    <mergeCell ref="O2:S2"/>
    <mergeCell ref="O3:R3"/>
    <mergeCell ref="S3:S4"/>
    <mergeCell ref="V3:X11"/>
    <mergeCell ref="F5:F6"/>
    <mergeCell ref="G5:G6"/>
    <mergeCell ref="H5:J5"/>
    <mergeCell ref="K5:K6"/>
    <mergeCell ref="L5:L6"/>
    <mergeCell ref="M5:M6"/>
    <mergeCell ref="S9:S10"/>
    <mergeCell ref="O16:S16"/>
    <mergeCell ref="O17:R17"/>
    <mergeCell ref="S17:S18"/>
  </mergeCells>
  <conditionalFormatting sqref="R31">
    <cfRule type="cellIs" dxfId="14" priority="13" operator="lessThan">
      <formula>30</formula>
    </cfRule>
  </conditionalFormatting>
  <conditionalFormatting sqref="R32">
    <cfRule type="cellIs" dxfId="13" priority="12" operator="lessThan">
      <formula>15</formula>
    </cfRule>
  </conditionalFormatting>
  <conditionalFormatting sqref="R33">
    <cfRule type="cellIs" dxfId="12" priority="11" operator="lessThan">
      <formula>30</formula>
    </cfRule>
  </conditionalFormatting>
  <conditionalFormatting sqref="R35">
    <cfRule type="cellIs" dxfId="11" priority="9" operator="lessThan">
      <formula>15</formula>
    </cfRule>
  </conditionalFormatting>
  <conditionalFormatting sqref="R39">
    <cfRule type="cellIs" dxfId="10" priority="10" operator="lessThan">
      <formula>15</formula>
    </cfRule>
  </conditionalFormatting>
  <conditionalFormatting sqref="R51">
    <cfRule type="cellIs" dxfId="9" priority="1" operator="equal">
      <formula>"JA!"</formula>
    </cfRule>
  </conditionalFormatting>
  <conditionalFormatting sqref="R45:S50">
    <cfRule type="containsText" dxfId="8" priority="3" operator="containsText" text="JA!">
      <formula>NOT(ISERROR(SEARCH("JA!",R45)))</formula>
    </cfRule>
  </conditionalFormatting>
  <conditionalFormatting sqref="S5:S8">
    <cfRule type="cellIs" dxfId="7" priority="7" operator="greaterThan">
      <formula>0</formula>
    </cfRule>
  </conditionalFormatting>
  <conditionalFormatting sqref="S11:S15">
    <cfRule type="cellIs" dxfId="6" priority="6" operator="greaterThan">
      <formula>0</formula>
    </cfRule>
  </conditionalFormatting>
  <conditionalFormatting sqref="S19:S28">
    <cfRule type="cellIs" dxfId="5" priority="5" operator="greaterThan">
      <formula>0</formula>
    </cfRule>
  </conditionalFormatting>
  <conditionalFormatting sqref="S31:S33">
    <cfRule type="cellIs" dxfId="4" priority="4" operator="greaterThan">
      <formula>0</formula>
    </cfRule>
  </conditionalFormatting>
  <conditionalFormatting sqref="S35:S41">
    <cfRule type="cellIs" dxfId="3" priority="2" operator="greaterThan">
      <formula>0</formula>
    </cfRule>
  </conditionalFormatting>
  <conditionalFormatting sqref="T47:T50 T53:T55 T60">
    <cfRule type="cellIs" dxfId="2" priority="8" operator="greaterThan">
      <formula>0</formula>
    </cfRule>
  </conditionalFormatting>
  <dataValidations count="15">
    <dataValidation type="list" allowBlank="1" showInputMessage="1" showErrorMessage="1" sqref="M20 M12 G41 D26" xr:uid="{00000000-0002-0000-0300-000000000000}">
      <formula1>#REF!</formula1>
    </dataValidation>
    <dataValidation type="list" allowBlank="1" showInputMessage="1" showErrorMessage="1" sqref="M11" xr:uid="{00000000-0002-0000-0300-000002000000}">
      <formula1>$F$11:$G$11</formula1>
    </dataValidation>
    <dataValidation type="list" allowBlank="1" showInputMessage="1" showErrorMessage="1" sqref="M44:M46 M14 M37:M42 M21:M30" xr:uid="{00000000-0002-0000-0300-000003000000}">
      <formula1>F14:G14</formula1>
    </dataValidation>
    <dataValidation type="list" allowBlank="1" showInputMessage="1" showErrorMessage="1" sqref="M36" xr:uid="{00000000-0002-0000-0300-000004000000}">
      <formula1>$F$36:$G$36</formula1>
    </dataValidation>
    <dataValidation type="list" allowBlank="1" showInputMessage="1" showErrorMessage="1" sqref="M35" xr:uid="{00000000-0002-0000-0300-000005000000}">
      <formula1>$F$35:$G$35</formula1>
    </dataValidation>
    <dataValidation type="list" allowBlank="1" showInputMessage="1" showErrorMessage="1" sqref="M19" xr:uid="{00000000-0002-0000-0300-000006000000}">
      <formula1>$F$19:$G$19</formula1>
    </dataValidation>
    <dataValidation type="list" allowBlank="1" showInputMessage="1" showErrorMessage="1" sqref="M18" xr:uid="{00000000-0002-0000-0300-000007000000}">
      <formula1>$F$18:$G$18</formula1>
    </dataValidation>
    <dataValidation type="list" allowBlank="1" showInputMessage="1" showErrorMessage="1" sqref="M17" xr:uid="{00000000-0002-0000-0300-000008000000}">
      <formula1>$F$17:$G$17</formula1>
    </dataValidation>
    <dataValidation type="list" allowBlank="1" showInputMessage="1" showErrorMessage="1" sqref="M16" xr:uid="{00000000-0002-0000-0300-000009000000}">
      <formula1>$F$16:$G$16</formula1>
    </dataValidation>
    <dataValidation type="list" allowBlank="1" showInputMessage="1" showErrorMessage="1" sqref="M15" xr:uid="{00000000-0002-0000-0300-00000A000000}">
      <formula1>$F$15:$G$15</formula1>
    </dataValidation>
    <dataValidation type="list" allowBlank="1" showInputMessage="1" showErrorMessage="1" sqref="M10" xr:uid="{00000000-0002-0000-0300-00000B000000}">
      <formula1>$F$10:$G$10</formula1>
    </dataValidation>
    <dataValidation type="list" allowBlank="1" showInputMessage="1" showErrorMessage="1" sqref="M9" xr:uid="{00000000-0002-0000-0300-00000C000000}">
      <formula1>$F$9:$G$9</formula1>
    </dataValidation>
    <dataValidation type="list" allowBlank="1" showInputMessage="1" showErrorMessage="1" sqref="M8" xr:uid="{00000000-0002-0000-0300-00000D000000}">
      <formula1>$F$8:$G$8</formula1>
    </dataValidation>
    <dataValidation type="list" allowBlank="1" showInputMessage="1" showErrorMessage="1" sqref="M13" xr:uid="{00000000-0002-0000-0300-00000E000000}">
      <formula1>$F$13:$G$13</formula1>
    </dataValidation>
    <dataValidation type="list" allowBlank="1" showInputMessage="1" showErrorMessage="1" sqref="E44:E46 E35:E42 E8:E30" xr:uid="{00000000-0002-0000-0300-00000F000000}">
      <formula1>$N$57:$N$63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10000000}">
          <x14:formula1>
            <xm:f>'Examensmål - Jägmästarexamen'!$A$19:$A$22</xm:f>
          </x14:formula1>
          <xm:sqref>F41</xm:sqref>
        </x14:dataValidation>
        <x14:dataValidation type="list" allowBlank="1" showInputMessage="1" showErrorMessage="1" xr:uid="{00000000-0002-0000-0300-000011000000}">
          <x14:formula1>
            <xm:f>'Examensmål - Jägmästarexamen'!$A$1:$A$16</xm:f>
          </x14:formula1>
          <xm:sqref>F35:G40 F42:G42</xm:sqref>
        </x14:dataValidation>
        <x14:dataValidation type="list" allowBlank="1" showInputMessage="1" showErrorMessage="1" xr:uid="{00000000-0002-0000-0300-000012000000}">
          <x14:formula1>
            <xm:f>'Examensmål - Jägmästarexamen'!$A$2:$A$16</xm:f>
          </x14:formula1>
          <xm:sqref>F8:G13 F44:G46 F14:F30 G15:G30</xm:sqref>
        </x14:dataValidation>
        <x14:dataValidation type="list" allowBlank="1" showInputMessage="1" showErrorMessage="1" xr:uid="{00000000-0002-0000-0300-000013000000}">
          <x14:formula1>
            <xm:f>'Examensmål - Jägmästarexamen'!$F$2:$F$5</xm:f>
          </x14:formula1>
          <xm:sqref>D8:D11 D13:D19 D21:D25 D27:D30 D35:D48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BJ103"/>
  <sheetViews>
    <sheetView zoomScaleNormal="100" workbookViewId="0">
      <selection activeCell="L7" sqref="L7"/>
    </sheetView>
  </sheetViews>
  <sheetFormatPr defaultColWidth="9.140625" defaultRowHeight="17.25" customHeight="1" x14ac:dyDescent="0.25"/>
  <cols>
    <col min="1" max="1" width="1.85546875" style="4" customWidth="1"/>
    <col min="2" max="2" width="9.140625" style="5"/>
    <col min="3" max="3" width="35.140625" style="5" customWidth="1"/>
    <col min="4" max="5" width="9.140625" style="5"/>
    <col min="6" max="6" width="26.42578125" style="5" customWidth="1"/>
    <col min="7" max="7" width="27" style="5" customWidth="1"/>
    <col min="8" max="8" width="15.140625" style="5" customWidth="1"/>
    <col min="9" max="9" width="16.7109375" style="5" customWidth="1"/>
    <col min="10" max="10" width="15.140625" style="5" customWidth="1"/>
    <col min="11" max="11" width="14.28515625" style="5" customWidth="1"/>
    <col min="12" max="12" width="26.140625" style="5" customWidth="1"/>
    <col min="13" max="13" width="3" style="4" customWidth="1"/>
    <col min="14" max="14" width="28.42578125" style="5" customWidth="1"/>
    <col min="15" max="15" width="16" style="5" customWidth="1"/>
    <col min="16" max="16" width="14.7109375" style="5" customWidth="1"/>
    <col min="17" max="17" width="9.140625" style="5"/>
    <col min="18" max="18" width="16.5703125" style="5" customWidth="1"/>
    <col min="19" max="19" width="9.140625" style="4" customWidth="1"/>
    <col min="20" max="20" width="9.140625" style="4"/>
    <col min="21" max="21" width="6.140625" style="4" customWidth="1"/>
    <col min="22" max="16384" width="9.140625" style="5"/>
  </cols>
  <sheetData>
    <row r="1" spans="2:62" ht="21.75" customHeight="1" x14ac:dyDescent="0.25">
      <c r="B1" s="471" t="s">
        <v>195</v>
      </c>
      <c r="C1" s="471"/>
      <c r="D1" s="471"/>
      <c r="E1" s="471"/>
      <c r="F1" s="471"/>
      <c r="G1" s="471"/>
      <c r="H1" s="471"/>
      <c r="I1" s="471"/>
      <c r="J1" s="471"/>
      <c r="K1" s="471"/>
      <c r="L1" s="471"/>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
      <c r="B2" s="368"/>
      <c r="C2" s="368"/>
      <c r="D2" s="368"/>
      <c r="E2" s="368"/>
      <c r="F2" s="368"/>
      <c r="G2" s="368"/>
      <c r="H2" s="368"/>
      <c r="I2" s="368"/>
      <c r="J2" s="368"/>
      <c r="K2" s="368"/>
      <c r="L2" s="368"/>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25">
      <c r="B3" s="481" t="s">
        <v>260</v>
      </c>
      <c r="C3" s="320"/>
      <c r="D3" s="320"/>
      <c r="E3" s="320"/>
      <c r="F3" s="320"/>
      <c r="G3" s="320"/>
      <c r="H3" s="320"/>
      <c r="I3" s="320"/>
      <c r="J3" s="320"/>
      <c r="K3" s="320"/>
      <c r="L3" s="321"/>
      <c r="N3" s="472" t="s">
        <v>65</v>
      </c>
      <c r="O3" s="473"/>
      <c r="P3" s="473"/>
      <c r="Q3" s="473"/>
      <c r="R3" s="47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
      <c r="B4" s="451"/>
      <c r="C4" s="452"/>
      <c r="D4" s="452"/>
      <c r="E4" s="452"/>
      <c r="F4" s="452"/>
      <c r="G4" s="452"/>
      <c r="H4" s="452"/>
      <c r="I4" s="452"/>
      <c r="J4" s="452"/>
      <c r="K4" s="452"/>
      <c r="L4" s="453"/>
      <c r="N4" s="479" t="s">
        <v>62</v>
      </c>
      <c r="O4" s="480"/>
      <c r="P4" s="480"/>
      <c r="Q4" s="480"/>
      <c r="R4" s="352" t="s">
        <v>61</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
      <c r="B5" s="485" t="s">
        <v>51</v>
      </c>
      <c r="C5" s="469"/>
      <c r="D5" s="469"/>
      <c r="E5" s="469"/>
      <c r="F5" s="469"/>
      <c r="G5" s="470"/>
      <c r="H5" s="484" t="s">
        <v>58</v>
      </c>
      <c r="I5" s="484"/>
      <c r="J5" s="484"/>
      <c r="K5" s="482" t="s">
        <v>59</v>
      </c>
      <c r="L5" s="487" t="s">
        <v>23</v>
      </c>
      <c r="N5" s="104" t="s">
        <v>45</v>
      </c>
      <c r="O5" s="105"/>
      <c r="P5" s="106" t="s">
        <v>2</v>
      </c>
      <c r="Q5" s="106" t="s">
        <v>21</v>
      </c>
      <c r="R5" s="352"/>
      <c r="S5" s="175"/>
      <c r="T5" s="175"/>
      <c r="U5" s="17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25">
      <c r="B6" s="486"/>
      <c r="C6" s="224" t="s">
        <v>0</v>
      </c>
      <c r="D6" s="224" t="s">
        <v>9</v>
      </c>
      <c r="E6" s="224" t="s">
        <v>22</v>
      </c>
      <c r="F6" s="225" t="s">
        <v>43</v>
      </c>
      <c r="G6" s="226" t="s">
        <v>44</v>
      </c>
      <c r="H6" s="227" t="s">
        <v>57</v>
      </c>
      <c r="I6" s="228" t="s">
        <v>13</v>
      </c>
      <c r="J6" s="228" t="s">
        <v>193</v>
      </c>
      <c r="K6" s="483"/>
      <c r="L6" s="488"/>
      <c r="N6" s="238" t="s">
        <v>15</v>
      </c>
      <c r="O6" s="239"/>
      <c r="P6" s="109">
        <f>SUMIFS(D7:D48,L7:L48,"Skogsbruksvetenskap")</f>
        <v>0</v>
      </c>
      <c r="Q6" s="109">
        <v>135</v>
      </c>
      <c r="R6" s="110">
        <f>IF((Q6-P6)&lt;0,0,SUM(Q6-P6))</f>
        <v>135</v>
      </c>
      <c r="S6" s="175"/>
      <c r="T6" s="263">
        <f>IF(R6&lt;=0,Q6,P6)</f>
        <v>0</v>
      </c>
      <c r="U6" s="23"/>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25">
      <c r="B7" s="229"/>
      <c r="C7" s="230"/>
      <c r="D7" s="62"/>
      <c r="E7" s="62"/>
      <c r="F7" s="231"/>
      <c r="G7" s="62"/>
      <c r="H7" s="62"/>
      <c r="I7" s="62"/>
      <c r="J7" s="62"/>
      <c r="K7" s="62"/>
      <c r="L7" s="232"/>
      <c r="M7" s="22"/>
      <c r="N7" s="111" t="s">
        <v>16</v>
      </c>
      <c r="O7" s="108"/>
      <c r="P7" s="112">
        <f>SUM(H7:H48)</f>
        <v>0</v>
      </c>
      <c r="Q7" s="112">
        <v>15</v>
      </c>
      <c r="R7" s="110">
        <f t="shared" ref="R7:R15" si="0">IF((Q7-P7)&lt;0,0,SUM(Q7-P7))</f>
        <v>15</v>
      </c>
      <c r="S7" s="23"/>
      <c r="T7" s="23"/>
      <c r="U7" s="23"/>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25">
      <c r="B8" s="229"/>
      <c r="C8" s="230"/>
      <c r="D8" s="62"/>
      <c r="E8" s="62"/>
      <c r="F8" s="231"/>
      <c r="G8" s="62"/>
      <c r="H8" s="62"/>
      <c r="I8" s="62"/>
      <c r="J8" s="62"/>
      <c r="K8" s="62"/>
      <c r="L8" s="232"/>
      <c r="N8" s="111" t="s">
        <v>13</v>
      </c>
      <c r="O8" s="108"/>
      <c r="P8" s="112">
        <f>SUM(I7:I48)</f>
        <v>0</v>
      </c>
      <c r="Q8" s="112">
        <v>15</v>
      </c>
      <c r="R8" s="110">
        <f t="shared" si="0"/>
        <v>15</v>
      </c>
      <c r="S8" s="23"/>
      <c r="T8" s="23"/>
      <c r="U8" s="23"/>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25">
      <c r="B9" s="229"/>
      <c r="C9" s="230"/>
      <c r="D9" s="62"/>
      <c r="E9" s="62"/>
      <c r="F9" s="231"/>
      <c r="G9" s="62"/>
      <c r="H9" s="62"/>
      <c r="I9" s="62"/>
      <c r="J9" s="62"/>
      <c r="K9" s="62"/>
      <c r="L9" s="232"/>
      <c r="N9" s="111" t="s">
        <v>14</v>
      </c>
      <c r="O9" s="114"/>
      <c r="P9" s="112">
        <f>SUM(J7:J48)</f>
        <v>0</v>
      </c>
      <c r="Q9" s="115">
        <v>15</v>
      </c>
      <c r="R9" s="110">
        <f t="shared" si="0"/>
        <v>15</v>
      </c>
      <c r="S9" s="23"/>
      <c r="T9" s="23"/>
      <c r="U9" s="23"/>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25">
      <c r="B10" s="229"/>
      <c r="C10" s="230"/>
      <c r="D10" s="62"/>
      <c r="E10" s="62"/>
      <c r="F10" s="231"/>
      <c r="G10" s="62"/>
      <c r="H10" s="62"/>
      <c r="I10" s="62"/>
      <c r="J10" s="62"/>
      <c r="K10" s="62"/>
      <c r="L10" s="232"/>
      <c r="N10" s="111" t="s">
        <v>211</v>
      </c>
      <c r="O10" s="114"/>
      <c r="P10" s="112">
        <f>SUMIFS(D7:D48,L7:L48,"Skogsbruksvetenskap",E7:E48,"G2F")</f>
        <v>0</v>
      </c>
      <c r="Q10" s="115">
        <v>15</v>
      </c>
      <c r="R10" s="110">
        <f t="shared" si="0"/>
        <v>15</v>
      </c>
      <c r="S10" s="23"/>
      <c r="T10" s="23"/>
      <c r="U10" s="23"/>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25">
      <c r="B11" s="229"/>
      <c r="C11" s="230"/>
      <c r="D11" s="62"/>
      <c r="E11" s="62"/>
      <c r="F11" s="231"/>
      <c r="G11" s="62"/>
      <c r="H11" s="62"/>
      <c r="I11" s="62"/>
      <c r="J11" s="62"/>
      <c r="K11" s="62"/>
      <c r="L11" s="232"/>
      <c r="N11" s="111" t="s">
        <v>47</v>
      </c>
      <c r="O11" s="114"/>
      <c r="P11" s="112">
        <f>SUMIFS(D7:D48,L7:L48,"Skogsbruksvetenskap",E7:E48,"A1N")+SUMIFS(D7:D48,L7:L48,"Skogsbruksvetenskap",E7:E48,"A1F")</f>
        <v>0</v>
      </c>
      <c r="Q11" s="115">
        <v>30</v>
      </c>
      <c r="R11" s="110">
        <f t="shared" si="0"/>
        <v>30</v>
      </c>
      <c r="S11" s="23"/>
      <c r="T11" s="23"/>
      <c r="U11" s="2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25">
      <c r="B12" s="229"/>
      <c r="C12" s="230"/>
      <c r="D12" s="208"/>
      <c r="E12" s="208"/>
      <c r="F12" s="233"/>
      <c r="G12" s="208"/>
      <c r="H12" s="208"/>
      <c r="I12" s="208"/>
      <c r="J12" s="208"/>
      <c r="K12" s="208"/>
      <c r="L12" s="232"/>
      <c r="N12" s="240" t="s">
        <v>17</v>
      </c>
      <c r="O12" s="241"/>
      <c r="P12" s="109">
        <f>SUMIFS(D7:D48,L7:L48,"Biologi")</f>
        <v>0</v>
      </c>
      <c r="Q12" s="109">
        <v>30</v>
      </c>
      <c r="R12" s="110">
        <f t="shared" si="0"/>
        <v>30</v>
      </c>
      <c r="S12" s="23"/>
      <c r="T12" s="263">
        <f t="shared" ref="T12:T14" si="1">IF(R12&lt;=0,Q12,P12)</f>
        <v>0</v>
      </c>
      <c r="U12" s="2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25">
      <c r="B13" s="229"/>
      <c r="C13" s="42"/>
      <c r="D13" s="62"/>
      <c r="E13" s="62"/>
      <c r="F13" s="231"/>
      <c r="G13" s="62"/>
      <c r="H13" s="62"/>
      <c r="I13" s="62"/>
      <c r="J13" s="62"/>
      <c r="K13" s="62"/>
      <c r="L13" s="232"/>
      <c r="N13" s="242" t="s">
        <v>18</v>
      </c>
      <c r="O13" s="108"/>
      <c r="P13" s="112">
        <f>SUM(K7:K48)</f>
        <v>0</v>
      </c>
      <c r="Q13" s="112">
        <v>15</v>
      </c>
      <c r="R13" s="110">
        <f t="shared" si="0"/>
        <v>15</v>
      </c>
      <c r="S13" s="23"/>
      <c r="T13" s="23"/>
      <c r="U13" s="2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25">
      <c r="B14" s="229"/>
      <c r="C14" s="42"/>
      <c r="D14" s="62"/>
      <c r="E14" s="62"/>
      <c r="F14" s="231"/>
      <c r="G14" s="62"/>
      <c r="H14" s="62"/>
      <c r="I14" s="62"/>
      <c r="J14" s="62"/>
      <c r="K14" s="62"/>
      <c r="L14" s="232"/>
      <c r="N14" s="240" t="s">
        <v>19</v>
      </c>
      <c r="O14" s="108"/>
      <c r="P14" s="109">
        <f>SUMIFS(D7:D48,L7:L48,"Företagsekonomi")+SUMIFS(D7:D48,L7:L48,"Nationalekonomi")+SUMIFS(D7:D48,L7:L48,"Bioekonomimanagement")</f>
        <v>0</v>
      </c>
      <c r="Q14" s="109">
        <v>30</v>
      </c>
      <c r="R14" s="110">
        <f t="shared" si="0"/>
        <v>30</v>
      </c>
      <c r="S14" s="23"/>
      <c r="T14" s="263">
        <f t="shared" si="1"/>
        <v>0</v>
      </c>
      <c r="U14" s="23"/>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
      <c r="B15" s="229"/>
      <c r="C15" s="42"/>
      <c r="D15" s="62"/>
      <c r="E15" s="62"/>
      <c r="F15" s="231"/>
      <c r="G15" s="62"/>
      <c r="H15" s="62"/>
      <c r="I15" s="62"/>
      <c r="J15" s="62"/>
      <c r="K15" s="62"/>
      <c r="L15" s="232"/>
      <c r="N15" s="243" t="s">
        <v>4</v>
      </c>
      <c r="O15" s="244"/>
      <c r="P15" s="245">
        <f>SUMIFS(D7:D48,L7:L48,"Företagsekonomi")</f>
        <v>0</v>
      </c>
      <c r="Q15" s="245">
        <v>15</v>
      </c>
      <c r="R15" s="265">
        <f t="shared" si="0"/>
        <v>15</v>
      </c>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35">
      <c r="B16" s="229"/>
      <c r="C16" s="42"/>
      <c r="D16" s="62"/>
      <c r="E16" s="62"/>
      <c r="F16" s="231"/>
      <c r="G16" s="62"/>
      <c r="H16" s="62"/>
      <c r="I16" s="62"/>
      <c r="J16" s="62"/>
      <c r="K16" s="62"/>
      <c r="L16" s="232"/>
      <c r="N16" s="475" t="s">
        <v>63</v>
      </c>
      <c r="O16" s="476"/>
      <c r="P16" s="476"/>
      <c r="Q16" s="476"/>
      <c r="R16" s="477" t="s">
        <v>61</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
      <c r="B17" s="229"/>
      <c r="C17" s="42"/>
      <c r="D17" s="62"/>
      <c r="E17" s="62"/>
      <c r="F17" s="231"/>
      <c r="G17" s="62"/>
      <c r="H17" s="62"/>
      <c r="I17" s="62"/>
      <c r="J17" s="62"/>
      <c r="K17" s="62"/>
      <c r="L17" s="232"/>
      <c r="N17" s="246" t="s">
        <v>45</v>
      </c>
      <c r="O17" s="119"/>
      <c r="P17" s="119" t="s">
        <v>2</v>
      </c>
      <c r="Q17" s="119" t="s">
        <v>21</v>
      </c>
      <c r="R17" s="478"/>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25">
      <c r="B18" s="229"/>
      <c r="C18" s="42"/>
      <c r="D18" s="62"/>
      <c r="E18" s="62"/>
      <c r="F18" s="231"/>
      <c r="G18" s="62"/>
      <c r="H18" s="62"/>
      <c r="I18" s="62"/>
      <c r="J18" s="62"/>
      <c r="K18" s="62"/>
      <c r="L18" s="232"/>
      <c r="N18" s="266" t="s">
        <v>64</v>
      </c>
      <c r="O18" s="267"/>
      <c r="P18" s="269">
        <f>SUM(D7:D48)-(T6+T12+T14)</f>
        <v>0</v>
      </c>
      <c r="Q18" s="269">
        <v>105</v>
      </c>
      <c r="R18" s="110">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25">
      <c r="B19" s="229"/>
      <c r="C19" s="42"/>
      <c r="D19" s="62"/>
      <c r="E19" s="62"/>
      <c r="F19" s="231"/>
      <c r="G19" s="62"/>
      <c r="H19" s="62"/>
      <c r="I19" s="62"/>
      <c r="J19" s="62"/>
      <c r="K19" s="62"/>
      <c r="L19" s="232"/>
      <c r="N19" s="247" t="s">
        <v>42</v>
      </c>
      <c r="O19" s="121"/>
      <c r="P19" s="124">
        <f>SUMIFS(D7:D48,E7:E48,"G2E")</f>
        <v>0</v>
      </c>
      <c r="Q19" s="124">
        <v>15</v>
      </c>
      <c r="R19" s="110">
        <f t="shared" ref="R19:R26" si="2">IF((Q19-P19)&lt;0,0,SUM(Q19-P19))</f>
        <v>15</v>
      </c>
      <c r="V19" s="185"/>
      <c r="W19" s="185"/>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25">
      <c r="B20" s="229"/>
      <c r="C20" s="42"/>
      <c r="D20" s="62"/>
      <c r="E20" s="62"/>
      <c r="F20" s="231"/>
      <c r="G20" s="62"/>
      <c r="H20" s="62"/>
      <c r="I20" s="62"/>
      <c r="J20" s="62"/>
      <c r="K20" s="62"/>
      <c r="L20" s="232"/>
      <c r="N20" s="247" t="s">
        <v>73</v>
      </c>
      <c r="O20" s="121"/>
      <c r="P20" s="124">
        <f>SUMIFS(D7:D48,E7:E48,"A1N")+SUMIFS(D7:D48,E7:E48,"A1F")+SUMIFS(D7:D48,E7:E48,"A2E")</f>
        <v>0</v>
      </c>
      <c r="Q20" s="124">
        <v>90</v>
      </c>
      <c r="R20" s="110">
        <f t="shared" si="2"/>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25">
      <c r="B21" s="229"/>
      <c r="C21" s="42"/>
      <c r="D21" s="62"/>
      <c r="E21" s="62"/>
      <c r="F21" s="231"/>
      <c r="G21" s="62"/>
      <c r="H21" s="62"/>
      <c r="I21" s="62"/>
      <c r="J21" s="62"/>
      <c r="K21" s="62"/>
      <c r="L21" s="232"/>
      <c r="N21" s="266" t="s">
        <v>160</v>
      </c>
      <c r="O21" s="121"/>
      <c r="P21" s="124"/>
      <c r="Q21" s="124"/>
      <c r="R21" s="110"/>
      <c r="U21" s="460" t="s">
        <v>226</v>
      </c>
      <c r="V21" s="461"/>
      <c r="W21" s="462"/>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25">
      <c r="B22" s="229"/>
      <c r="C22" s="42"/>
      <c r="D22" s="62"/>
      <c r="E22" s="62"/>
      <c r="F22" s="231"/>
      <c r="G22" s="62"/>
      <c r="H22" s="62"/>
      <c r="I22" s="62"/>
      <c r="J22" s="62"/>
      <c r="K22" s="62"/>
      <c r="L22" s="232"/>
      <c r="N22" s="247" t="s">
        <v>49</v>
      </c>
      <c r="O22" s="121"/>
      <c r="P22" s="124">
        <f>SUMIFS(D7:D48,L7:L48,"Biologi",E7:E48,"A1N")+SUMIFS(D7:D48,L7:L48,"Biologi",E7:E48,"A1F")+SUMIFS(D7:D48,L7:L48,"Biologi",E7:E48,"A2E")</f>
        <v>0</v>
      </c>
      <c r="Q22" s="124">
        <v>60</v>
      </c>
      <c r="R22" s="110">
        <f t="shared" si="2"/>
        <v>60</v>
      </c>
      <c r="U22" s="463"/>
      <c r="V22" s="464"/>
      <c r="W22" s="465"/>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25">
      <c r="B23" s="229"/>
      <c r="C23" s="42"/>
      <c r="D23" s="62"/>
      <c r="E23" s="62"/>
      <c r="F23" s="231"/>
      <c r="G23" s="62"/>
      <c r="H23" s="62"/>
      <c r="I23" s="62"/>
      <c r="J23" s="62"/>
      <c r="K23" s="62"/>
      <c r="L23" s="232"/>
      <c r="N23" s="247" t="s">
        <v>11</v>
      </c>
      <c r="O23" s="121"/>
      <c r="P23" s="124">
        <f>SUMIFS(D7:D48,L7:L48,"Skogsbruksvetenskap",E7:E48,"A1N")+SUMIFS(D7:D48,L7:L48,"Skogsbruksvetenskap",E7:E48,"A1F")+SUMIFS(D7:D48,L7:L48,"Skogsbruksvetenskap",E7:E48,"A2E")</f>
        <v>0</v>
      </c>
      <c r="Q23" s="124">
        <v>60</v>
      </c>
      <c r="R23" s="110">
        <f t="shared" si="2"/>
        <v>60</v>
      </c>
      <c r="U23" s="463"/>
      <c r="V23" s="464"/>
      <c r="W23" s="465"/>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25">
      <c r="B24" s="229"/>
      <c r="C24" s="42"/>
      <c r="D24" s="62"/>
      <c r="E24" s="62"/>
      <c r="F24" s="231"/>
      <c r="G24" s="62"/>
      <c r="H24" s="230"/>
      <c r="I24" s="230"/>
      <c r="J24" s="230"/>
      <c r="K24" s="230"/>
      <c r="L24" s="232"/>
      <c r="N24" s="247" t="s">
        <v>4</v>
      </c>
      <c r="O24" s="121"/>
      <c r="P24" s="124">
        <f>SUMIFS(D7:D48,L7:L48,"Företagsekonomi",E7:E48,"A1N")+SUMIFS(D7:D48,L7:L48,"Företagsekonomi",E7:E48,"A1F")+SUMIFS(D7:D48,L7:L48,"Företagsekonomi",E7:E48,"A2E")</f>
        <v>0</v>
      </c>
      <c r="Q24" s="124">
        <v>60</v>
      </c>
      <c r="R24" s="110">
        <f t="shared" si="2"/>
        <v>60</v>
      </c>
      <c r="U24" s="463"/>
      <c r="V24" s="464"/>
      <c r="W24" s="465"/>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25">
      <c r="B25" s="229"/>
      <c r="C25" s="42"/>
      <c r="D25" s="62"/>
      <c r="E25" s="62"/>
      <c r="F25" s="231"/>
      <c r="G25" s="62"/>
      <c r="H25" s="230"/>
      <c r="I25" s="230"/>
      <c r="J25" s="230"/>
      <c r="K25" s="230"/>
      <c r="L25" s="232"/>
      <c r="N25" s="247" t="s">
        <v>41</v>
      </c>
      <c r="O25" s="121"/>
      <c r="P25" s="124">
        <f>SUMIFS(D7:D48,L7:L48,"Bioekonomimanagement",E7:E48,"A1N")+SUMIFS(D7:D48,L7:L48,"Bioekonomimanagement",E7:E48,"A1F")+SUMIFS(D7:D48,L7:L48,"Bioekonomimanagement",E7:E48,"A2E")</f>
        <v>0</v>
      </c>
      <c r="Q25" s="124">
        <v>60</v>
      </c>
      <c r="R25" s="110">
        <f t="shared" si="2"/>
        <v>60</v>
      </c>
      <c r="U25" s="463"/>
      <c r="V25" s="464"/>
      <c r="W25" s="465"/>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
      <c r="B26" s="229"/>
      <c r="C26" s="42"/>
      <c r="D26" s="62"/>
      <c r="E26" s="62"/>
      <c r="F26" s="231"/>
      <c r="G26" s="62"/>
      <c r="H26" s="42"/>
      <c r="I26" s="42"/>
      <c r="J26" s="42"/>
      <c r="K26" s="42"/>
      <c r="L26" s="232"/>
      <c r="N26" s="268" t="s">
        <v>156</v>
      </c>
      <c r="O26" s="127"/>
      <c r="P26" s="128">
        <f>SUMIFS(D7:D48,E7:E48,"A2E")</f>
        <v>0</v>
      </c>
      <c r="Q26" s="128">
        <v>30</v>
      </c>
      <c r="R26" s="265">
        <f t="shared" si="2"/>
        <v>30</v>
      </c>
      <c r="U26" s="463"/>
      <c r="V26" s="464"/>
      <c r="W26" s="465"/>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35">
      <c r="B27" s="229"/>
      <c r="C27" s="42"/>
      <c r="D27" s="62"/>
      <c r="E27" s="62"/>
      <c r="F27" s="231"/>
      <c r="G27" s="62"/>
      <c r="H27" s="42"/>
      <c r="I27" s="234"/>
      <c r="J27" s="234"/>
      <c r="K27" s="209"/>
      <c r="L27" s="232"/>
      <c r="N27" s="248" t="s">
        <v>153</v>
      </c>
      <c r="O27" s="249"/>
      <c r="P27" s="250">
        <f>SUM(D7:D48)</f>
        <v>0</v>
      </c>
      <c r="Q27" s="250">
        <v>300</v>
      </c>
      <c r="R27" s="251">
        <f>IF((Q27-P27)&lt;0,0,SUM(Q27-P27))</f>
        <v>300</v>
      </c>
      <c r="U27" s="466"/>
      <c r="V27" s="467"/>
      <c r="W27" s="468"/>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25">
      <c r="B28" s="229"/>
      <c r="C28" s="42"/>
      <c r="D28" s="62"/>
      <c r="E28" s="62"/>
      <c r="F28" s="231"/>
      <c r="G28" s="62"/>
      <c r="H28" s="42"/>
      <c r="I28" s="234"/>
      <c r="J28" s="234"/>
      <c r="K28" s="209"/>
      <c r="L28" s="232"/>
      <c r="N28" s="235"/>
      <c r="O28" s="235"/>
      <c r="P28" s="31"/>
      <c r="Q28" s="236"/>
      <c r="R28" s="64"/>
      <c r="V28" s="185"/>
      <c r="W28" s="185"/>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25">
      <c r="B29" s="229"/>
      <c r="C29" s="42"/>
      <c r="D29" s="62"/>
      <c r="E29" s="62"/>
      <c r="F29" s="231"/>
      <c r="G29" s="62"/>
      <c r="H29" s="42"/>
      <c r="I29" s="234"/>
      <c r="J29" s="234"/>
      <c r="K29" s="209"/>
      <c r="L29" s="232"/>
      <c r="N29" s="235"/>
      <c r="O29" s="235"/>
      <c r="P29" s="31"/>
      <c r="Q29" s="236"/>
      <c r="R29" s="6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25">
      <c r="B30" s="229"/>
      <c r="C30" s="42"/>
      <c r="D30" s="62"/>
      <c r="E30" s="62"/>
      <c r="F30" s="231"/>
      <c r="G30" s="62"/>
      <c r="H30" s="42"/>
      <c r="I30" s="234"/>
      <c r="J30" s="234"/>
      <c r="K30" s="209"/>
      <c r="L30" s="232"/>
      <c r="N30" s="235"/>
      <c r="O30" s="235"/>
      <c r="P30" s="31"/>
      <c r="Q30" s="236"/>
      <c r="R30" s="6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25">
      <c r="B31" s="229"/>
      <c r="C31" s="42"/>
      <c r="D31" s="62"/>
      <c r="E31" s="62"/>
      <c r="F31" s="231"/>
      <c r="G31" s="62"/>
      <c r="H31" s="42"/>
      <c r="I31" s="42"/>
      <c r="J31" s="42"/>
      <c r="K31" s="42"/>
      <c r="L31" s="232"/>
      <c r="N31" s="235"/>
      <c r="O31" s="235"/>
      <c r="P31" s="31"/>
      <c r="Q31" s="236"/>
      <c r="R31" s="6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25">
      <c r="B32" s="229"/>
      <c r="C32" s="42"/>
      <c r="D32" s="62"/>
      <c r="E32" s="62"/>
      <c r="F32" s="231"/>
      <c r="G32" s="62"/>
      <c r="H32" s="42"/>
      <c r="I32" s="42"/>
      <c r="J32" s="42"/>
      <c r="K32" s="42"/>
      <c r="L32" s="232"/>
      <c r="N32" s="235"/>
      <c r="O32" s="235"/>
      <c r="P32" s="31"/>
      <c r="Q32" s="236"/>
      <c r="R32" s="6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25">
      <c r="B33" s="229"/>
      <c r="C33" s="42"/>
      <c r="D33" s="62"/>
      <c r="E33" s="62"/>
      <c r="F33" s="231"/>
      <c r="G33" s="62"/>
      <c r="H33" s="42"/>
      <c r="I33" s="42"/>
      <c r="J33" s="42"/>
      <c r="K33" s="42"/>
      <c r="L33" s="232"/>
      <c r="N33" s="235"/>
      <c r="O33" s="235"/>
      <c r="P33" s="31"/>
      <c r="Q33" s="236"/>
      <c r="R33" s="6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25">
      <c r="B34" s="229"/>
      <c r="C34" s="42"/>
      <c r="D34" s="62"/>
      <c r="E34" s="62"/>
      <c r="F34" s="231"/>
      <c r="G34" s="62"/>
      <c r="H34" s="42"/>
      <c r="I34" s="42"/>
      <c r="J34" s="42"/>
      <c r="K34" s="42"/>
      <c r="L34" s="232"/>
      <c r="N34" s="235"/>
      <c r="O34" s="235"/>
      <c r="P34" s="31"/>
      <c r="Q34" s="236"/>
      <c r="R34" s="6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25">
      <c r="B35" s="229"/>
      <c r="C35" s="42"/>
      <c r="D35" s="62"/>
      <c r="E35" s="62"/>
      <c r="F35" s="231"/>
      <c r="G35" s="62"/>
      <c r="H35" s="42"/>
      <c r="I35" s="42"/>
      <c r="J35" s="42"/>
      <c r="K35" s="42"/>
      <c r="L35" s="232"/>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7" customHeight="1" x14ac:dyDescent="0.25">
      <c r="B36" s="229"/>
      <c r="C36" s="42"/>
      <c r="D36" s="62"/>
      <c r="E36" s="62"/>
      <c r="F36" s="231"/>
      <c r="G36" s="62"/>
      <c r="H36" s="42"/>
      <c r="I36" s="42"/>
      <c r="J36" s="42"/>
      <c r="K36" s="42"/>
      <c r="L36" s="232"/>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25">
      <c r="B37" s="229"/>
      <c r="C37" s="42"/>
      <c r="D37" s="62"/>
      <c r="E37" s="62"/>
      <c r="F37" s="231"/>
      <c r="G37" s="62"/>
      <c r="H37" s="42"/>
      <c r="I37" s="42"/>
      <c r="J37" s="42"/>
      <c r="K37" s="42"/>
      <c r="L37" s="232"/>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25">
      <c r="B38" s="229"/>
      <c r="C38" s="42"/>
      <c r="D38" s="62"/>
      <c r="E38" s="62"/>
      <c r="F38" s="231"/>
      <c r="G38" s="62"/>
      <c r="H38" s="54"/>
      <c r="I38" s="54"/>
      <c r="J38" s="54"/>
      <c r="K38" s="54"/>
      <c r="L38" s="232"/>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25">
      <c r="B39" s="229"/>
      <c r="C39" s="42"/>
      <c r="D39" s="62"/>
      <c r="E39" s="62"/>
      <c r="F39" s="231"/>
      <c r="G39" s="62"/>
      <c r="H39" s="54"/>
      <c r="I39" s="54"/>
      <c r="J39" s="54"/>
      <c r="K39" s="54"/>
      <c r="L39" s="232"/>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25">
      <c r="B40" s="229"/>
      <c r="C40" s="42"/>
      <c r="D40" s="62"/>
      <c r="E40" s="62"/>
      <c r="F40" s="231"/>
      <c r="G40" s="42"/>
      <c r="H40" s="54"/>
      <c r="I40" s="54"/>
      <c r="J40" s="54"/>
      <c r="K40" s="54"/>
      <c r="L40" s="232"/>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25">
      <c r="B41" s="229"/>
      <c r="C41" s="42"/>
      <c r="D41" s="62"/>
      <c r="E41" s="62"/>
      <c r="F41" s="231"/>
      <c r="G41" s="42"/>
      <c r="H41" s="54"/>
      <c r="I41" s="54"/>
      <c r="J41" s="54"/>
      <c r="K41" s="54"/>
      <c r="L41" s="232"/>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25">
      <c r="B42" s="229"/>
      <c r="C42" s="42"/>
      <c r="D42" s="62"/>
      <c r="E42" s="62"/>
      <c r="F42" s="231"/>
      <c r="G42" s="42"/>
      <c r="H42" s="54"/>
      <c r="I42" s="54"/>
      <c r="J42" s="54"/>
      <c r="K42" s="54"/>
      <c r="L42" s="232"/>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25">
      <c r="B43" s="229"/>
      <c r="C43" s="42"/>
      <c r="D43" s="62"/>
      <c r="E43" s="62"/>
      <c r="F43" s="231"/>
      <c r="G43" s="42"/>
      <c r="H43" s="54"/>
      <c r="I43" s="54"/>
      <c r="J43" s="54"/>
      <c r="K43" s="54"/>
      <c r="L43" s="232"/>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25">
      <c r="B44" s="229"/>
      <c r="C44" s="42"/>
      <c r="D44" s="62"/>
      <c r="E44" s="62"/>
      <c r="F44" s="231"/>
      <c r="G44" s="42"/>
      <c r="H44" s="54"/>
      <c r="I44" s="54"/>
      <c r="J44" s="54"/>
      <c r="K44" s="54"/>
      <c r="L44" s="29"/>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25">
      <c r="B45" s="229"/>
      <c r="C45" s="42"/>
      <c r="D45" s="62"/>
      <c r="E45" s="62"/>
      <c r="F45" s="231"/>
      <c r="G45" s="42"/>
      <c r="H45" s="54"/>
      <c r="I45" s="54"/>
      <c r="J45" s="54"/>
      <c r="K45" s="54"/>
      <c r="L45" s="29"/>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25">
      <c r="B46" s="229"/>
      <c r="C46" s="42"/>
      <c r="D46" s="62"/>
      <c r="E46" s="62"/>
      <c r="F46" s="231"/>
      <c r="G46" s="42"/>
      <c r="H46" s="54"/>
      <c r="I46" s="54"/>
      <c r="J46" s="54"/>
      <c r="K46" s="54"/>
      <c r="L46" s="29"/>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25">
      <c r="B47" s="229"/>
      <c r="C47" s="42"/>
      <c r="D47" s="62"/>
      <c r="E47" s="62"/>
      <c r="F47" s="231"/>
      <c r="G47" s="42"/>
      <c r="H47" s="54"/>
      <c r="I47" s="54"/>
      <c r="J47" s="54"/>
      <c r="K47" s="54"/>
      <c r="L47" s="29"/>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
      <c r="B48" s="237"/>
      <c r="C48" s="70"/>
      <c r="D48" s="69"/>
      <c r="E48" s="69"/>
      <c r="F48" s="264"/>
      <c r="G48" s="69"/>
      <c r="H48" s="71"/>
      <c r="I48" s="71"/>
      <c r="J48" s="71"/>
      <c r="K48" s="71"/>
      <c r="L48" s="72"/>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25">
      <c r="B49" s="4"/>
      <c r="C49" s="4"/>
      <c r="D49" s="65"/>
      <c r="E49" s="65"/>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25">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25">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25">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25">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25">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25">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25">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25">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25">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25">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25">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25">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25">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25">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25">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25">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25">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25">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25">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25">
      <c r="B69" s="4"/>
      <c r="C69" s="4"/>
      <c r="D69" s="4"/>
      <c r="E69" s="4"/>
      <c r="F69" s="4"/>
      <c r="G69" s="4"/>
      <c r="H69" s="4"/>
      <c r="I69" s="4"/>
      <c r="J69" s="4"/>
      <c r="K69" s="4"/>
      <c r="L69" s="4"/>
      <c r="M69" s="23"/>
      <c r="N69" s="23"/>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25">
      <c r="B70" s="4"/>
      <c r="C70" s="4"/>
      <c r="D70" s="4"/>
      <c r="E70" s="4"/>
      <c r="F70" s="4"/>
      <c r="G70" s="4"/>
      <c r="H70" s="4"/>
      <c r="I70" s="4"/>
      <c r="J70" s="4"/>
      <c r="K70" s="4"/>
      <c r="L70" s="4"/>
      <c r="M70" s="23"/>
      <c r="N70" s="23"/>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25">
      <c r="B71" s="4"/>
      <c r="C71" s="4"/>
      <c r="D71" s="4"/>
      <c r="E71" s="4"/>
      <c r="F71" s="4"/>
      <c r="G71" s="4"/>
      <c r="H71" s="4"/>
      <c r="I71" s="4"/>
      <c r="J71" s="4"/>
      <c r="K71" s="4"/>
      <c r="L71" s="4"/>
      <c r="M71" s="23"/>
      <c r="N71" s="23"/>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25">
      <c r="B72" s="4"/>
      <c r="C72" s="4"/>
      <c r="D72" s="4"/>
      <c r="E72" s="4"/>
      <c r="F72" s="4"/>
      <c r="G72" s="4"/>
      <c r="H72" s="4"/>
      <c r="I72" s="4"/>
      <c r="J72" s="4"/>
      <c r="K72" s="4"/>
      <c r="L72" s="4"/>
      <c r="M72" s="23"/>
      <c r="N72" s="23"/>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25">
      <c r="B73" s="4"/>
      <c r="C73" s="4"/>
      <c r="D73" s="4"/>
      <c r="E73" s="4"/>
      <c r="F73" s="4"/>
      <c r="G73" s="4"/>
      <c r="H73" s="4"/>
      <c r="I73" s="4"/>
      <c r="J73" s="4"/>
      <c r="K73" s="4"/>
      <c r="L73" s="4"/>
      <c r="M73" s="23">
        <v>7.5</v>
      </c>
      <c r="N73" s="23" t="s">
        <v>27</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25">
      <c r="B74" s="4"/>
      <c r="C74" s="4"/>
      <c r="D74" s="4"/>
      <c r="E74" s="4"/>
      <c r="F74" s="4"/>
      <c r="G74" s="4"/>
      <c r="H74" s="4"/>
      <c r="I74" s="4"/>
      <c r="J74" s="4"/>
      <c r="K74" s="4"/>
      <c r="L74" s="4"/>
      <c r="M74" s="23">
        <v>15</v>
      </c>
      <c r="N74" s="23" t="s">
        <v>28</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25">
      <c r="B75" s="4"/>
      <c r="C75" s="4"/>
      <c r="D75" s="4"/>
      <c r="E75" s="4"/>
      <c r="F75" s="4"/>
      <c r="G75" s="4"/>
      <c r="H75" s="4"/>
      <c r="I75" s="4"/>
      <c r="J75" s="4"/>
      <c r="K75" s="4"/>
      <c r="L75" s="4"/>
      <c r="M75" s="23">
        <v>30</v>
      </c>
      <c r="N75" s="23" t="s">
        <v>24</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25">
      <c r="B76" s="4"/>
      <c r="C76" s="4"/>
      <c r="D76" s="4"/>
      <c r="E76" s="4"/>
      <c r="F76" s="4"/>
      <c r="G76" s="4"/>
      <c r="H76" s="4"/>
      <c r="I76" s="4"/>
      <c r="J76" s="4"/>
      <c r="K76" s="4"/>
      <c r="L76" s="4"/>
      <c r="M76" s="23">
        <v>60</v>
      </c>
      <c r="N76" s="23" t="s">
        <v>25</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25">
      <c r="B77" s="4"/>
      <c r="C77" s="4"/>
      <c r="D77" s="4"/>
      <c r="E77" s="4"/>
      <c r="F77" s="4"/>
      <c r="G77" s="4"/>
      <c r="H77" s="4"/>
      <c r="I77" s="4"/>
      <c r="J77" s="4"/>
      <c r="K77" s="4"/>
      <c r="L77" s="4"/>
      <c r="M77" s="23"/>
      <c r="N77" s="23" t="s">
        <v>26</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25">
      <c r="B78" s="4"/>
      <c r="C78" s="4"/>
      <c r="D78" s="4"/>
      <c r="E78" s="4"/>
      <c r="F78" s="4"/>
      <c r="G78" s="4"/>
      <c r="H78" s="4"/>
      <c r="I78" s="4"/>
      <c r="J78" s="4"/>
      <c r="K78" s="4"/>
      <c r="L78" s="4"/>
      <c r="M78" s="23"/>
      <c r="N78" s="23" t="s">
        <v>29</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25">
      <c r="B79" s="4"/>
      <c r="C79" s="4"/>
      <c r="D79" s="4"/>
      <c r="E79" s="4"/>
      <c r="F79" s="4"/>
      <c r="G79" s="4"/>
      <c r="H79" s="4"/>
      <c r="I79" s="4"/>
      <c r="J79" s="4"/>
      <c r="K79" s="4"/>
      <c r="L79" s="4"/>
      <c r="M79" s="23"/>
      <c r="N79" s="23" t="s">
        <v>50</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25">
      <c r="B80" s="4"/>
      <c r="C80" s="4"/>
      <c r="D80" s="4"/>
      <c r="E80" s="4"/>
      <c r="F80" s="4"/>
      <c r="G80" s="4"/>
      <c r="H80" s="4"/>
      <c r="I80" s="4"/>
      <c r="J80" s="4"/>
      <c r="K80" s="4"/>
      <c r="L80" s="4"/>
      <c r="M80" s="23"/>
      <c r="N80" s="23"/>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25">
      <c r="B81" s="4"/>
      <c r="C81" s="4"/>
      <c r="D81" s="4"/>
      <c r="E81" s="4"/>
      <c r="F81" s="4"/>
      <c r="G81" s="4"/>
      <c r="H81" s="4"/>
      <c r="I81" s="4"/>
      <c r="J81" s="4"/>
      <c r="K81" s="4"/>
      <c r="L81" s="4"/>
      <c r="M81" s="23"/>
      <c r="N81" s="23"/>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25">
      <c r="B82" s="4"/>
      <c r="C82" s="4"/>
      <c r="D82" s="4"/>
      <c r="E82" s="4"/>
      <c r="F82" s="4"/>
      <c r="G82" s="4"/>
      <c r="H82" s="4"/>
      <c r="I82" s="4"/>
      <c r="J82" s="4"/>
      <c r="K82" s="4"/>
      <c r="L82" s="4"/>
      <c r="M82" s="23"/>
      <c r="N82" s="23"/>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25">
      <c r="B83" s="4"/>
      <c r="C83" s="4"/>
      <c r="D83" s="4"/>
      <c r="E83" s="4"/>
      <c r="F83" s="4"/>
      <c r="G83" s="4"/>
      <c r="H83" s="4"/>
      <c r="I83" s="4"/>
      <c r="J83" s="4"/>
      <c r="K83" s="4"/>
      <c r="L83" s="4"/>
      <c r="M83" s="23"/>
      <c r="N83" s="23"/>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25">
      <c r="B84" s="4"/>
      <c r="C84" s="4"/>
      <c r="D84" s="4"/>
      <c r="E84" s="4"/>
      <c r="F84" s="4"/>
      <c r="G84" s="4"/>
      <c r="H84" s="4"/>
      <c r="I84" s="4"/>
      <c r="J84" s="4"/>
      <c r="K84" s="4"/>
      <c r="L84" s="4"/>
      <c r="M84" s="23"/>
      <c r="N84" s="23"/>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25">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25">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25">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25">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25">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25">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25">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25">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25">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25">
      <c r="B94" s="4"/>
      <c r="C94" s="4"/>
      <c r="D94" s="4"/>
      <c r="E94" s="4"/>
      <c r="F94" s="4"/>
      <c r="G94" s="4"/>
      <c r="H94" s="4"/>
      <c r="I94" s="4"/>
      <c r="J94" s="4"/>
      <c r="K94" s="4"/>
      <c r="L94" s="4"/>
    </row>
    <row r="95" spans="2:54" ht="17.25" customHeight="1" x14ac:dyDescent="0.25">
      <c r="B95" s="4"/>
      <c r="C95" s="4"/>
      <c r="D95" s="4"/>
      <c r="E95" s="4"/>
      <c r="F95" s="4"/>
      <c r="G95" s="4"/>
      <c r="H95" s="4"/>
      <c r="I95" s="4"/>
      <c r="J95" s="4"/>
      <c r="K95" s="4"/>
      <c r="L95" s="4"/>
    </row>
    <row r="96" spans="2:54" ht="17.25" customHeight="1" x14ac:dyDescent="0.25">
      <c r="B96" s="4"/>
      <c r="C96" s="4"/>
      <c r="D96" s="4"/>
      <c r="E96" s="4"/>
      <c r="F96" s="4"/>
      <c r="G96" s="4"/>
      <c r="H96" s="4"/>
      <c r="I96" s="4"/>
      <c r="J96" s="4"/>
      <c r="K96" s="4"/>
      <c r="L96" s="4"/>
    </row>
    <row r="97" spans="2:12" ht="17.25" customHeight="1" x14ac:dyDescent="0.25">
      <c r="B97" s="4"/>
      <c r="C97" s="4"/>
      <c r="D97" s="4"/>
      <c r="E97" s="4"/>
      <c r="F97" s="4"/>
      <c r="G97" s="4"/>
      <c r="H97" s="4"/>
      <c r="I97" s="4"/>
      <c r="J97" s="4"/>
      <c r="K97" s="4"/>
      <c r="L97" s="4"/>
    </row>
    <row r="98" spans="2:12" ht="17.25" customHeight="1" x14ac:dyDescent="0.25">
      <c r="B98" s="4"/>
      <c r="C98" s="4"/>
      <c r="D98" s="4"/>
      <c r="E98" s="4"/>
      <c r="F98" s="4"/>
      <c r="G98" s="4"/>
      <c r="H98" s="4"/>
      <c r="I98" s="4"/>
      <c r="J98" s="4"/>
      <c r="K98" s="4"/>
      <c r="L98" s="4"/>
    </row>
    <row r="99" spans="2:12" ht="17.25" customHeight="1" x14ac:dyDescent="0.25">
      <c r="B99" s="4"/>
      <c r="C99" s="4"/>
      <c r="D99" s="4"/>
      <c r="E99" s="4"/>
      <c r="F99" s="4"/>
      <c r="G99" s="4"/>
      <c r="H99" s="4"/>
      <c r="I99" s="4"/>
      <c r="J99" s="4"/>
      <c r="K99" s="4"/>
      <c r="L99" s="4"/>
    </row>
    <row r="100" spans="2:12" ht="17.25" customHeight="1" x14ac:dyDescent="0.25">
      <c r="B100" s="4"/>
      <c r="C100" s="4"/>
      <c r="D100" s="4"/>
      <c r="E100" s="4"/>
      <c r="F100" s="4"/>
      <c r="G100" s="4"/>
      <c r="H100" s="4"/>
      <c r="I100" s="4"/>
      <c r="J100" s="4"/>
      <c r="K100" s="4"/>
      <c r="L100" s="4"/>
    </row>
    <row r="101" spans="2:12" ht="17.25" customHeight="1" x14ac:dyDescent="0.25">
      <c r="B101" s="4"/>
      <c r="C101" s="4"/>
      <c r="D101" s="4"/>
      <c r="E101" s="4"/>
      <c r="F101" s="4"/>
      <c r="G101" s="4"/>
      <c r="H101" s="4"/>
      <c r="I101" s="4"/>
      <c r="J101" s="4"/>
      <c r="K101" s="4"/>
      <c r="L101" s="4"/>
    </row>
    <row r="102" spans="2:12" ht="17.25" customHeight="1" x14ac:dyDescent="0.25">
      <c r="B102" s="4"/>
      <c r="C102" s="4"/>
      <c r="D102" s="4"/>
      <c r="E102" s="4"/>
      <c r="F102" s="4"/>
      <c r="G102" s="4"/>
      <c r="H102" s="4"/>
      <c r="I102" s="4"/>
      <c r="J102" s="4"/>
      <c r="K102" s="4"/>
      <c r="L102" s="4"/>
    </row>
    <row r="103" spans="2:12" ht="17.25" customHeight="1" x14ac:dyDescent="0.25">
      <c r="B103" s="4"/>
      <c r="C103" s="4"/>
      <c r="D103" s="4"/>
      <c r="E103" s="4"/>
      <c r="F103" s="4"/>
      <c r="G103" s="4"/>
      <c r="H103" s="4"/>
      <c r="I103" s="4"/>
      <c r="J103" s="4"/>
      <c r="K103" s="4"/>
      <c r="L103" s="4"/>
    </row>
  </sheetData>
  <sheetProtection sheet="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3">
    <dataValidation type="list" allowBlank="1" showInputMessage="1" showErrorMessage="1" sqref="L7:L48" xr:uid="{00000000-0002-0000-0400-000000000000}">
      <formula1>F7:G7</formula1>
    </dataValidation>
    <dataValidation type="list" allowBlank="1" showInputMessage="1" showErrorMessage="1" sqref="G48" xr:uid="{00000000-0002-0000-0400-000002000000}">
      <formula1>$B$2:$B$16</formula1>
    </dataValidation>
    <dataValidation type="list" allowBlank="1" showInputMessage="1" showErrorMessage="1" sqref="E7:E48" xr:uid="{00000000-0002-0000-0400-000003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'Examensmål - Jägmästarexamen'!$A$2:$A$16</xm:f>
          </x14:formula1>
          <xm:sqref>F7:F48 G7:G39</xm:sqref>
        </x14:dataValidation>
        <x14:dataValidation type="list" allowBlank="1" showInputMessage="1" showErrorMessage="1" xr:uid="{00000000-0002-0000-0400-000005000000}">
          <x14:formula1>
            <xm:f>'Examensmål - Jägmästarexamen'!$A$1:$A$16</xm:f>
          </x14:formula1>
          <xm:sqref>G40:G47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35"/>
  <sheetViews>
    <sheetView workbookViewId="0">
      <selection activeCell="M89" sqref="M89"/>
    </sheetView>
  </sheetViews>
  <sheetFormatPr defaultRowHeight="15" x14ac:dyDescent="0.25"/>
  <cols>
    <col min="1" max="1" width="26.42578125" customWidth="1"/>
    <col min="2" max="6" width="9.140625" customWidth="1"/>
    <col min="8" max="19" width="9.140625" customWidth="1"/>
  </cols>
  <sheetData>
    <row r="2" spans="1:6" x14ac:dyDescent="0.25">
      <c r="A2" t="s">
        <v>41</v>
      </c>
      <c r="C2" t="s">
        <v>4</v>
      </c>
      <c r="F2">
        <v>7.5</v>
      </c>
    </row>
    <row r="3" spans="1:6" x14ac:dyDescent="0.25">
      <c r="A3" t="s">
        <v>12</v>
      </c>
      <c r="F3">
        <v>15</v>
      </c>
    </row>
    <row r="4" spans="1:6" x14ac:dyDescent="0.25">
      <c r="A4" t="s">
        <v>4</v>
      </c>
      <c r="C4" t="s">
        <v>12</v>
      </c>
      <c r="F4">
        <v>30</v>
      </c>
    </row>
    <row r="5" spans="1:6" x14ac:dyDescent="0.25">
      <c r="A5" s="1" t="s">
        <v>30</v>
      </c>
      <c r="C5" t="s">
        <v>11</v>
      </c>
      <c r="F5">
        <v>60</v>
      </c>
    </row>
    <row r="6" spans="1:6" x14ac:dyDescent="0.25">
      <c r="A6" s="2" t="s">
        <v>31</v>
      </c>
      <c r="C6" t="s">
        <v>34</v>
      </c>
    </row>
    <row r="7" spans="1:6" x14ac:dyDescent="0.25">
      <c r="A7" s="1" t="s">
        <v>32</v>
      </c>
    </row>
    <row r="8" spans="1:6" x14ac:dyDescent="0.25">
      <c r="A8" s="1" t="s">
        <v>33</v>
      </c>
    </row>
    <row r="9" spans="1:6" x14ac:dyDescent="0.25">
      <c r="A9" s="1" t="s">
        <v>34</v>
      </c>
    </row>
    <row r="10" spans="1:6" x14ac:dyDescent="0.25">
      <c r="A10" s="1" t="s">
        <v>35</v>
      </c>
    </row>
    <row r="11" spans="1:6" x14ac:dyDescent="0.25">
      <c r="A11" s="1" t="s">
        <v>36</v>
      </c>
    </row>
    <row r="12" spans="1:6" x14ac:dyDescent="0.25">
      <c r="A12" s="1" t="s">
        <v>37</v>
      </c>
    </row>
    <row r="13" spans="1:6" x14ac:dyDescent="0.25">
      <c r="A13" s="1" t="s">
        <v>11</v>
      </c>
    </row>
    <row r="14" spans="1:6" x14ac:dyDescent="0.25">
      <c r="A14" s="3" t="s">
        <v>38</v>
      </c>
    </row>
    <row r="15" spans="1:6" x14ac:dyDescent="0.25">
      <c r="A15" s="1" t="s">
        <v>39</v>
      </c>
    </row>
    <row r="16" spans="1:6" x14ac:dyDescent="0.25">
      <c r="A16" s="1" t="s">
        <v>40</v>
      </c>
    </row>
    <row r="17" spans="1:1" x14ac:dyDescent="0.25">
      <c r="A17" s="1"/>
    </row>
    <row r="18" spans="1:1" x14ac:dyDescent="0.25">
      <c r="A18" s="1"/>
    </row>
    <row r="19" spans="1:1" x14ac:dyDescent="0.25">
      <c r="A19" s="1" t="s">
        <v>12</v>
      </c>
    </row>
    <row r="20" spans="1:1" x14ac:dyDescent="0.25">
      <c r="A20" s="1" t="s">
        <v>11</v>
      </c>
    </row>
    <row r="21" spans="1:1" x14ac:dyDescent="0.25">
      <c r="A21" s="1" t="s">
        <v>4</v>
      </c>
    </row>
    <row r="22" spans="1:1" x14ac:dyDescent="0.25">
      <c r="A22" s="1" t="s">
        <v>41</v>
      </c>
    </row>
    <row r="23" spans="1:1" x14ac:dyDescent="0.25">
      <c r="A23" s="1"/>
    </row>
    <row r="24" spans="1:1" x14ac:dyDescent="0.25">
      <c r="A24">
        <v>7.5</v>
      </c>
    </row>
    <row r="25" spans="1:1" x14ac:dyDescent="0.25">
      <c r="A25">
        <v>15</v>
      </c>
    </row>
    <row r="26" spans="1:1" x14ac:dyDescent="0.25">
      <c r="A26">
        <v>30</v>
      </c>
    </row>
    <row r="27" spans="1:1" x14ac:dyDescent="0.25">
      <c r="A27">
        <v>60</v>
      </c>
    </row>
    <row r="28" spans="1:1" x14ac:dyDescent="0.25">
      <c r="A28" s="1"/>
    </row>
    <row r="29" spans="1:1" x14ac:dyDescent="0.25">
      <c r="A29" t="s">
        <v>27</v>
      </c>
    </row>
    <row r="30" spans="1:1" x14ac:dyDescent="0.25">
      <c r="A30" t="s">
        <v>28</v>
      </c>
    </row>
    <row r="31" spans="1:1" x14ac:dyDescent="0.25">
      <c r="A31" t="s">
        <v>24</v>
      </c>
    </row>
    <row r="32" spans="1:1" x14ac:dyDescent="0.25">
      <c r="A32" t="s">
        <v>25</v>
      </c>
    </row>
    <row r="33" spans="1:1" x14ac:dyDescent="0.25">
      <c r="A33" t="s">
        <v>26</v>
      </c>
    </row>
    <row r="34" spans="1:1" x14ac:dyDescent="0.25">
      <c r="A34" t="s">
        <v>29</v>
      </c>
    </row>
    <row r="35" spans="1:1" x14ac:dyDescent="0.25">
      <c r="A35" t="s">
        <v>50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Skogsvetarprogramet</vt:lpstr>
      <vt:lpstr>Instruktionssida</vt:lpstr>
      <vt:lpstr>Skogsekonomi</vt:lpstr>
      <vt:lpstr>Forest &amp; Landscape</vt:lpstr>
      <vt:lpstr>Individuell JM-examen</vt:lpstr>
      <vt:lpstr>Examensmål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2026-01-28T15:04:34Z</dcterms:modified>
</cp:coreProperties>
</file>