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storage-ume.slu.se\restricted$\adm\Delad-AJ-GE\NY MAPPSTRUKTUR fr o m 2021\Planeringsverktyg\"/>
    </mc:Choice>
  </mc:AlternateContent>
  <xr:revisionPtr revIDLastSave="0" documentId="13_ncr:1_{009929C3-541A-45CD-A6CB-FC4F236C9541}" xr6:coauthVersionLast="47" xr6:coauthVersionMax="47" xr10:uidLastSave="{00000000-0000-0000-0000-000000000000}"/>
  <bookViews>
    <workbookView xWindow="28680" yWindow="-120" windowWidth="29040" windowHeight="15720" xr2:uid="{00000000-000D-0000-FFFF-FFFF00000000}"/>
  </bookViews>
  <sheets>
    <sheet name="Instruktionssida" sheetId="10" r:id="rId1"/>
    <sheet name="Skogsmästarprogrammet" sheetId="8" r:id="rId2"/>
    <sheet name="Individuell JM-examen" sheetId="3" r:id="rId3"/>
    <sheet name="Examenskrav - Jägmästarexamen"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8" i="3" l="1"/>
  <c r="S7" i="8" l="1"/>
  <c r="S6" i="8"/>
  <c r="S23" i="8" l="1"/>
  <c r="S24" i="8"/>
  <c r="P9" i="3" l="1"/>
  <c r="P8" i="3"/>
  <c r="P26" i="3" l="1"/>
  <c r="P6" i="3" l="1"/>
  <c r="S15" i="8"/>
  <c r="S36" i="8" l="1"/>
  <c r="S35" i="8"/>
  <c r="S34" i="8"/>
  <c r="S33" i="8"/>
  <c r="S32" i="8"/>
  <c r="S31" i="8"/>
  <c r="S29" i="8"/>
  <c r="S28" i="8"/>
  <c r="S22" i="8"/>
  <c r="S21" i="8"/>
  <c r="S20" i="8"/>
  <c r="S19" i="8"/>
  <c r="S18" i="8"/>
  <c r="S17" i="8"/>
  <c r="S16" i="8"/>
  <c r="S5" i="8"/>
  <c r="W15" i="8" l="1"/>
  <c r="U36" i="8" l="1"/>
  <c r="U35" i="8"/>
  <c r="U34" i="8"/>
  <c r="U33" i="8"/>
  <c r="U32" i="8"/>
  <c r="U31" i="8"/>
  <c r="U29" i="8"/>
  <c r="U28" i="8"/>
  <c r="U24" i="8"/>
  <c r="U21" i="8"/>
  <c r="W26" i="8" s="1"/>
  <c r="U20" i="8"/>
  <c r="U19" i="8"/>
  <c r="U18" i="8"/>
  <c r="U17" i="8"/>
  <c r="U16" i="8"/>
  <c r="S8" i="8"/>
  <c r="U8" i="8" s="1"/>
  <c r="U7" i="8"/>
  <c r="U6" i="8"/>
  <c r="U5" i="8"/>
  <c r="P27" i="3"/>
  <c r="R27" i="3" s="1"/>
  <c r="U22" i="8" l="1"/>
  <c r="V8" i="8"/>
  <c r="T58" i="8" s="1"/>
  <c r="V15" i="8"/>
  <c r="U15" i="8"/>
  <c r="U23" i="8"/>
  <c r="W28" i="8" s="1"/>
  <c r="P20" i="3"/>
  <c r="R20" i="3" s="1"/>
  <c r="P19" i="3"/>
  <c r="P11" i="3"/>
  <c r="P7" i="3"/>
  <c r="T56" i="8" l="1"/>
  <c r="T54" i="8"/>
  <c r="T48" i="8"/>
  <c r="T50" i="8"/>
  <c r="T52" i="8"/>
  <c r="W20" i="8"/>
  <c r="S27" i="8" s="1"/>
  <c r="R6" i="3"/>
  <c r="T6" i="3" s="1"/>
  <c r="U27" i="8" l="1"/>
  <c r="R26" i="3"/>
  <c r="P25" i="3"/>
  <c r="R25" i="3" s="1"/>
  <c r="P24" i="3"/>
  <c r="R24" i="3" s="1"/>
  <c r="P23" i="3"/>
  <c r="R23" i="3" s="1"/>
  <c r="P22" i="3"/>
  <c r="R19" i="3"/>
  <c r="P14" i="3"/>
  <c r="P15" i="3"/>
  <c r="P13" i="3"/>
  <c r="R13" i="3" s="1"/>
  <c r="P12" i="3"/>
  <c r="R12" i="3" s="1"/>
  <c r="T12" i="3" s="1"/>
  <c r="R11" i="3"/>
  <c r="P10" i="3"/>
  <c r="R10" i="3" l="1"/>
  <c r="R14" i="3"/>
  <c r="T14" i="3" s="1"/>
  <c r="R18" i="3" s="1"/>
  <c r="R15" i="3"/>
  <c r="R22" i="3"/>
  <c r="R9" i="3"/>
  <c r="R8" i="3"/>
  <c r="R7"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Jennie Ohlsson</author>
  </authors>
  <commentList>
    <comment ref="C13" authorId="0" shapeId="0" xr:uid="{00000000-0006-0000-0100-000001000000}">
      <text>
        <r>
          <rPr>
            <b/>
            <sz val="9"/>
            <color indexed="81"/>
            <rFont val="Tahoma"/>
            <family val="2"/>
          </rPr>
          <t xml:space="preserve">Behörighetskrav
</t>
        </r>
        <r>
          <rPr>
            <sz val="9"/>
            <color indexed="81"/>
            <rFont val="Tahoma"/>
            <family val="2"/>
          </rPr>
          <t>Kunskaper motsvarande:
30 hp i skogsbruksvetenskap, eller
30 hp i skogskogshushållning, eller
30 hp i skogsvetenskap, samt
15 hp i biologi.</t>
        </r>
      </text>
    </comment>
    <comment ref="C14" authorId="0" shapeId="0" xr:uid="{00000000-0006-0000-0100-000002000000}">
      <text>
        <r>
          <rPr>
            <b/>
            <sz val="9"/>
            <color indexed="81"/>
            <rFont val="Tahoma"/>
            <family val="2"/>
          </rPr>
          <t xml:space="preserve">Behörighetskrav
</t>
        </r>
        <r>
          <rPr>
            <sz val="9"/>
            <color indexed="81"/>
            <rFont val="Tahoma"/>
            <family val="2"/>
          </rPr>
          <t xml:space="preserve">Kunskaper motsvarande:
30 hp i skogsbruksvetenskap, eller
30 hp i skogshushållning, eller
30 hp i skogsvetenskap.
</t>
        </r>
      </text>
    </comment>
    <comment ref="C15" authorId="0" shapeId="0" xr:uid="{00000000-0006-0000-0100-000003000000}">
      <text>
        <r>
          <rPr>
            <b/>
            <sz val="9"/>
            <color indexed="81"/>
            <rFont val="Tahoma"/>
            <family val="2"/>
          </rPr>
          <t xml:space="preserve">Behörighetskrav:
</t>
        </r>
        <r>
          <rPr>
            <sz val="9"/>
            <color indexed="81"/>
            <rFont val="Tahoma"/>
            <family val="2"/>
          </rPr>
          <t xml:space="preserve">Kunskaper motsvarande:
45 hp i skogsbruksvetenskap, eller
45 hp i skogshushållning, eller
45 hp i skogsvetenskap.
</t>
        </r>
      </text>
    </comment>
    <comment ref="C16" authorId="0" shapeId="0" xr:uid="{00000000-0006-0000-0100-000004000000}">
      <text>
        <r>
          <rPr>
            <b/>
            <sz val="9"/>
            <color indexed="81"/>
            <rFont val="Tahoma"/>
            <family val="2"/>
          </rPr>
          <t xml:space="preserve">Behörighetskrav
</t>
        </r>
        <r>
          <rPr>
            <sz val="9"/>
            <color indexed="81"/>
            <rFont val="Tahoma"/>
            <family val="2"/>
          </rPr>
          <t xml:space="preserve">Kunskaper motsvarande:
60 hp i skogsbruksvetenskap, eller
60 hp i skogshushållning, eller
60 hp i skogsvetenskap.
</t>
        </r>
      </text>
    </comment>
    <comment ref="C18" authorId="0" shapeId="0" xr:uid="{00000000-0006-0000-0100-000005000000}">
      <text>
        <r>
          <rPr>
            <b/>
            <sz val="9"/>
            <color indexed="81"/>
            <rFont val="Tahoma"/>
            <family val="2"/>
          </rPr>
          <t xml:space="preserve">Behörighetskrav
</t>
        </r>
        <r>
          <rPr>
            <sz val="9"/>
            <color indexed="81"/>
            <rFont val="Tahoma"/>
            <family val="2"/>
          </rPr>
          <t xml:space="preserve">
Kunskaper motsvarande:
55 hp i skogsbruksvetenskap, eller
55 hp i skogshushållning, eller
55 hp i skogsvetenskap, samt
15 hp i företagsekonomi.
</t>
        </r>
      </text>
    </comment>
    <comment ref="C19" authorId="0" shapeId="0" xr:uid="{00000000-0006-0000-0100-000006000000}">
      <text>
        <r>
          <rPr>
            <b/>
            <sz val="9"/>
            <color indexed="81"/>
            <rFont val="Tahoma"/>
            <family val="2"/>
          </rPr>
          <t xml:space="preserve">Behörighetskrav
</t>
        </r>
        <r>
          <rPr>
            <sz val="9"/>
            <color indexed="81"/>
            <rFont val="Tahoma"/>
            <family val="2"/>
          </rPr>
          <t xml:space="preserve">Kunskaper motsvarande:
90 hp i skogsbruksvetenskap, eller
90 hp i skogshushållning, eller
90 hp i skogsvetenskap.
</t>
        </r>
      </text>
    </comment>
    <comment ref="C20" authorId="0" shapeId="0" xr:uid="{00000000-0006-0000-0100-000007000000}">
      <text>
        <r>
          <rPr>
            <b/>
            <sz val="9"/>
            <color indexed="81"/>
            <rFont val="Tahoma"/>
            <family val="2"/>
          </rPr>
          <t xml:space="preserve">Behörighetskrav
</t>
        </r>
        <r>
          <rPr>
            <sz val="9"/>
            <color indexed="81"/>
            <rFont val="Tahoma"/>
            <family val="2"/>
          </rPr>
          <t>Kunskaper motsvarande 90 hp i något av följande ämnen/huvudområden:
skogsbruksvetenskap
skogshushållning
skogsvetenskap</t>
        </r>
      </text>
    </comment>
    <comment ref="C21" authorId="0" shapeId="0" xr:uid="{00000000-0006-0000-0100-000008000000}">
      <text>
        <r>
          <rPr>
            <b/>
            <sz val="9"/>
            <color indexed="81"/>
            <rFont val="Tahoma"/>
            <family val="2"/>
          </rPr>
          <t>Behörighetskrav</t>
        </r>
        <r>
          <rPr>
            <sz val="9"/>
            <color indexed="81"/>
            <rFont val="Tahoma"/>
            <family val="2"/>
          </rPr>
          <t xml:space="preserve">
Kunskaper motsvarande 90 hp inklusive
60 hp i skogsbruksvetenskap, eller
60 hp i skogshushållning, eller
60 hp i skogsvetenskap, eller
60 hp lantbruksvetenskap, samt
15 hp företagsekonomi
Alternativt
Kunskaper motsvarande 90 hp inklusive
30 hp agronomprofilerade kurser
15 hp skogsbruksvetenskap
15 hp företagsekonom</t>
        </r>
      </text>
    </comment>
    <comment ref="C22" authorId="0" shapeId="0" xr:uid="{00000000-0006-0000-0100-000009000000}">
      <text>
        <r>
          <rPr>
            <b/>
            <sz val="9"/>
            <color indexed="81"/>
            <rFont val="Tahoma"/>
            <family val="2"/>
          </rPr>
          <t xml:space="preserve">Behörighetskrav
</t>
        </r>
        <r>
          <rPr>
            <sz val="9"/>
            <color indexed="81"/>
            <rFont val="Tahoma"/>
            <family val="2"/>
          </rPr>
          <t xml:space="preserve">
Kunskaper motsvarande:
60 hp i skogsbruksvetenskap, eller
60 hp i skogshushållning, eller
60 hp i skogsvetenskap, eller
60 hp lantbruksvetenskap, samt
15 hp företagsekonomi
Alternativt
Kunskaper motsvarande 90 hp inklusive
30 hp agronomprofilerade kurser
15 hp skogsbruksvetenskap
15 hp företagsekonomi</t>
        </r>
      </text>
    </comment>
    <comment ref="C23" authorId="0" shapeId="0" xr:uid="{00000000-0006-0000-0100-00000A000000}">
      <text>
        <r>
          <rPr>
            <b/>
            <sz val="9"/>
            <color indexed="81"/>
            <rFont val="Tahoma"/>
            <family val="2"/>
          </rPr>
          <t xml:space="preserve">Behörighetskrav
</t>
        </r>
        <r>
          <rPr>
            <sz val="9"/>
            <color indexed="81"/>
            <rFont val="Tahoma"/>
            <family val="2"/>
          </rPr>
          <t xml:space="preserve">Kunskaper motsvarande 90 hp inklusive
60 hp i skogsbruksvetenskap, eller
60 hp i skogshushållning, eller
60 hp i skogsvetenskap, eller
60 hp lantbruksvetenskap.
Samt
15 hp företagsekonomi
Grundläggande kunskaper inom fastighetsmäklarrätt (5hp).
Alternativt
Kunskaper motsvarande 90 hp inklusive
30 hp agronomprofilerade kurser
15 hp skogsbruksvetenskap
15 hp företagsekonomi
Grundläggande kunskaper inom fastighetsmäklarrätt (5hp)
</t>
        </r>
      </text>
    </comment>
    <comment ref="C24" authorId="0" shapeId="0" xr:uid="{00000000-0006-0000-0100-00000B000000}">
      <text>
        <r>
          <rPr>
            <b/>
            <sz val="9"/>
            <color indexed="81"/>
            <rFont val="Tahoma"/>
            <family val="2"/>
          </rPr>
          <t xml:space="preserve">Behörighetskrav
</t>
        </r>
        <r>
          <rPr>
            <sz val="9"/>
            <color indexed="81"/>
            <rFont val="Tahoma"/>
            <family val="2"/>
          </rPr>
          <t>Kunskaper motsvarande 90 hp inklusive
60 hp i skogsbruksvetenskap, eller
60 hp i skogshushållning, eller
60 hp i skogsvetenskap, eller
60 hp lantbruksvetenskap samt
15 hp företagsekonomi
Alternativt
Kunskaper motsvarande 90 hp inklusive
30 hp agronomprofilerade kurser
15 hp skogsbruksvetenskap
15 hp företagsekonomi</t>
        </r>
      </text>
    </comment>
    <comment ref="C25" authorId="0" shapeId="0" xr:uid="{00000000-0006-0000-0100-00000C000000}">
      <text>
        <r>
          <rPr>
            <b/>
            <sz val="9"/>
            <color indexed="81"/>
            <rFont val="Tahoma"/>
            <family val="2"/>
          </rPr>
          <t xml:space="preserve">Behörighetskrav
</t>
        </r>
        <r>
          <rPr>
            <sz val="9"/>
            <color indexed="81"/>
            <rFont val="Tahoma"/>
            <family val="2"/>
          </rPr>
          <t xml:space="preserve">
Kunskaper motsvarande
15 hp i skogsbruksvetenskap med inriktning mot förmedling av lantbruksfastigheter, eller
15 hp i skogshushållning med inriktning mot förmedling av lantbruksfastigheter, eller
15 hp i skogsvetenskap med inriktning mot förmedling av lantbruksfastigheter, samt
15 hp i företagsekonomi.</t>
        </r>
      </text>
    </comment>
    <comment ref="C26" authorId="0" shapeId="0" xr:uid="{00000000-0006-0000-0100-00000D000000}">
      <text>
        <r>
          <rPr>
            <b/>
            <sz val="9"/>
            <color indexed="81"/>
            <rFont val="Tahoma"/>
            <family val="2"/>
          </rPr>
          <t>Behörighetskrav</t>
        </r>
        <r>
          <rPr>
            <sz val="9"/>
            <color indexed="81"/>
            <rFont val="Tahoma"/>
            <family val="2"/>
          </rPr>
          <t xml:space="preserve">
Kunskaper motsvarande 120 hp varav 60 hp inom huvudområdet. Minst en kurs med fördjupningsnivå G2F ska genomföras senast i samband med det självständiga arbetet. Minst en kurs av relevans för ämnet för arbetet ska ha genomförts före det självständiga arbetet.</t>
        </r>
      </text>
    </comment>
    <comment ref="C28" authorId="0" shapeId="0" xr:uid="{00000000-0006-0000-0100-00000E000000}">
      <text>
        <r>
          <rPr>
            <b/>
            <sz val="9"/>
            <color indexed="81"/>
            <rFont val="Tahoma"/>
            <family val="2"/>
          </rPr>
          <t xml:space="preserve">Behörighetskrav
</t>
        </r>
        <r>
          <rPr>
            <sz val="9"/>
            <color indexed="81"/>
            <rFont val="Tahoma"/>
            <family val="2"/>
          </rPr>
          <t xml:space="preserve">Kunskaper motsvarande 30 hp i något av följande ämne:
skogsbruksvetenskap, eller
skogshushållning, eller
skogsvetenskap
</t>
        </r>
      </text>
    </comment>
  </commentList>
</comments>
</file>

<file path=xl/sharedStrings.xml><?xml version="1.0" encoding="utf-8"?>
<sst xmlns="http://schemas.openxmlformats.org/spreadsheetml/2006/main" count="299" uniqueCount="142">
  <si>
    <t xml:space="preserve">Kurs </t>
  </si>
  <si>
    <t>Antal poäng</t>
  </si>
  <si>
    <t>Företagsekonomi</t>
  </si>
  <si>
    <t>Hp</t>
  </si>
  <si>
    <t>Skogsbruksvetenskap</t>
  </si>
  <si>
    <t>Biologi</t>
  </si>
  <si>
    <t>Naturliga processer</t>
  </si>
  <si>
    <t>Arbetsprocesser</t>
  </si>
  <si>
    <t>Skogsbruksvetenskap varav</t>
  </si>
  <si>
    <t>Mål, planering och policy</t>
  </si>
  <si>
    <t>Biologi varav</t>
  </si>
  <si>
    <t>Ekologi</t>
  </si>
  <si>
    <t>Ekonomi varav</t>
  </si>
  <si>
    <t>Masterarbete</t>
  </si>
  <si>
    <t xml:space="preserve">Krav </t>
  </si>
  <si>
    <t>Nivå</t>
  </si>
  <si>
    <t>Valt huvudområde i examen</t>
  </si>
  <si>
    <t>G2F</t>
  </si>
  <si>
    <t>G2E</t>
  </si>
  <si>
    <t>A1N</t>
  </si>
  <si>
    <t>G1N</t>
  </si>
  <si>
    <t>G1F</t>
  </si>
  <si>
    <t>A1F</t>
  </si>
  <si>
    <t>Hållbar utveckling</t>
  </si>
  <si>
    <t>Juridik</t>
  </si>
  <si>
    <t>Kemi</t>
  </si>
  <si>
    <t>Landskapsarkitektur</t>
  </si>
  <si>
    <t>Lantbruksvetenskap</t>
  </si>
  <si>
    <t>Markvetenskap</t>
  </si>
  <si>
    <t>Matematisk statistik</t>
  </si>
  <si>
    <t>Nationalekonomi</t>
  </si>
  <si>
    <t>Statistik</t>
  </si>
  <si>
    <t>Teknologi</t>
  </si>
  <si>
    <t>Annat ämne</t>
  </si>
  <si>
    <t>Bioekonomimanagement</t>
  </si>
  <si>
    <t>Kandidatarbete</t>
  </si>
  <si>
    <t>Huvudområde 1</t>
  </si>
  <si>
    <t>Huvudområde 2</t>
  </si>
  <si>
    <t>Ämne</t>
  </si>
  <si>
    <t>Kurs Avancerad nivå</t>
  </si>
  <si>
    <t>Skogsbruksvetenskap avancerad nivå</t>
  </si>
  <si>
    <t xml:space="preserve">Biologi  </t>
  </si>
  <si>
    <t>A2E</t>
  </si>
  <si>
    <t>Kurskod</t>
  </si>
  <si>
    <t>Mål, planering &amp; policy</t>
  </si>
  <si>
    <t>Poäng per delområden i Skogsbruksvetenskap</t>
  </si>
  <si>
    <t>Poäng ekologi i Biologi</t>
  </si>
  <si>
    <t>Poäng per delområde i Skogsbruksvetenskap</t>
  </si>
  <si>
    <t>Antal poäng som saknas</t>
  </si>
  <si>
    <t>Baskrav för jägmästarexamen (195 hp)</t>
  </si>
  <si>
    <t>Inriktnings-/specialiseringskrav (105 hp)</t>
  </si>
  <si>
    <t>Inriktning/Specialiseringskrav varav</t>
  </si>
  <si>
    <t>FYLLS I AUTOMATISKT!</t>
  </si>
  <si>
    <t>Huvudområde Skogsbruksvetenskap</t>
  </si>
  <si>
    <t>Kandidatarbete Skogsbruksvetenskap</t>
  </si>
  <si>
    <t>Kurser på avancerad nivå varav</t>
  </si>
  <si>
    <t>Avklarad (sätt X)</t>
  </si>
  <si>
    <t>Totalt antal avklarade poäng</t>
  </si>
  <si>
    <t>Totalt antal poäng varav</t>
  </si>
  <si>
    <t>Masterarbete för jägmästarexamen</t>
  </si>
  <si>
    <t>Poäng i valt huvudområde på avancerad nivå</t>
  </si>
  <si>
    <t>Avklarad (sätt x)</t>
  </si>
  <si>
    <t>Arbets-processer</t>
  </si>
  <si>
    <t xml:space="preserve">Har man inte läst något av kandidatprogrammen kan man fylla i sina kurser i  denna tabell.  All information man behöver hittar man i kursplanerna för respektive kurs. </t>
  </si>
  <si>
    <t>Kurs</t>
  </si>
  <si>
    <t>Behörig till masterprogram</t>
  </si>
  <si>
    <t>Program</t>
  </si>
  <si>
    <t>Forest Ecology and Sustainable Management</t>
  </si>
  <si>
    <t>Euroforester</t>
  </si>
  <si>
    <t>Forest Bioeconomy</t>
  </si>
  <si>
    <t>Industrial Wood Supply Management</t>
  </si>
  <si>
    <t>Länk till programsidan</t>
  </si>
  <si>
    <t>Conservation and Management of Fish and Wildlife</t>
  </si>
  <si>
    <t>Fördjupningsnivå G2F</t>
  </si>
  <si>
    <t>Forest and Business Management</t>
  </si>
  <si>
    <t xml:space="preserve">Kurser på avancerad nivå </t>
  </si>
  <si>
    <t xml:space="preserve">Bara i ett av de fyra ämnena behöver kravet om 60 hp vara uppfyllt.  </t>
  </si>
  <si>
    <t>Poäng i Skogs-teknologi</t>
  </si>
  <si>
    <t>Poäng i Virkeslära</t>
  </si>
  <si>
    <t>Skogsmästarprogrammet</t>
  </si>
  <si>
    <t>BI1444</t>
  </si>
  <si>
    <t>Skogen, marken maskinen</t>
  </si>
  <si>
    <t>SV0026</t>
  </si>
  <si>
    <t>SV0029</t>
  </si>
  <si>
    <t>Skogliga beslutsunderlag</t>
  </si>
  <si>
    <t>SV0028</t>
  </si>
  <si>
    <t xml:space="preserve">Skogens ekologi och produktion </t>
  </si>
  <si>
    <t>BI1445</t>
  </si>
  <si>
    <t>Skogens ekologi och skötsel</t>
  </si>
  <si>
    <t>SV0031</t>
  </si>
  <si>
    <t>Skogsskötsel</t>
  </si>
  <si>
    <t>FÖ0491</t>
  </si>
  <si>
    <t>Skoglig verksamhetsledning och affärskunskap</t>
  </si>
  <si>
    <t xml:space="preserve">SV0032 </t>
  </si>
  <si>
    <t>Skogliga planeringsnivåer</t>
  </si>
  <si>
    <t>FÖ0493</t>
  </si>
  <si>
    <t>Skogsgården företaget</t>
  </si>
  <si>
    <t>SV0033</t>
  </si>
  <si>
    <t>Skoglig driftsledning</t>
  </si>
  <si>
    <t>SV0038</t>
  </si>
  <si>
    <t>Vägar och vatten</t>
  </si>
  <si>
    <t>År 3 Valbart Campus Skinnskatteberg "Mäklarspåret"</t>
  </si>
  <si>
    <t xml:space="preserve">Bostadsrätt </t>
  </si>
  <si>
    <t>Valbara sommarkurser</t>
  </si>
  <si>
    <t>SV0030</t>
  </si>
  <si>
    <t>Kolning och skogshistoria</t>
  </si>
  <si>
    <t>SVxxx</t>
  </si>
  <si>
    <t>Sustainable Use of Natural Resource</t>
  </si>
  <si>
    <t>Skogens värden</t>
  </si>
  <si>
    <t>EXXXX</t>
  </si>
  <si>
    <t>Självständigt kandidatarbete</t>
  </si>
  <si>
    <t>Obligatoriska programkurser</t>
  </si>
  <si>
    <t>Valbara programkurser</t>
  </si>
  <si>
    <t>År 1 Obligatoriska kurser</t>
  </si>
  <si>
    <t>År 2 Obligatoriska kurser</t>
  </si>
  <si>
    <t>Behörig</t>
  </si>
  <si>
    <r>
      <t>Masterprogram/Kurser på avancerad nivå -</t>
    </r>
    <r>
      <rPr>
        <b/>
        <sz val="24"/>
        <color rgb="FFFF0000"/>
        <rFont val="Calibri"/>
        <family val="2"/>
        <scheme val="minor"/>
      </rPr>
      <t xml:space="preserve"> Att fylla i själv</t>
    </r>
  </si>
  <si>
    <t>Kraven behöver endast vara uppfyllda inom ett huvudområde</t>
  </si>
  <si>
    <r>
      <t xml:space="preserve">Valbara programkurser (Att fylla i själv) </t>
    </r>
    <r>
      <rPr>
        <b/>
        <sz val="12"/>
        <color rgb="FFFF0000"/>
        <rFont val="Calibri"/>
        <family val="2"/>
        <scheme val="minor"/>
      </rPr>
      <t>OBS! Kurserna måste vara godkända av programstudierektor för att få ingå i examen!</t>
    </r>
  </si>
  <si>
    <t>Används ej</t>
  </si>
  <si>
    <t>OBS! Vi arbetar löpande med  kvalitetssäkring och utveckling av verktyget, se därför till att alltid arbeta i den
senaste versionen som finns på programsidan på studentwebben!</t>
  </si>
  <si>
    <t>Förmedling av lantbruksfastigheter- teoretisk del</t>
  </si>
  <si>
    <t>SV0077</t>
  </si>
  <si>
    <t>SV0075</t>
  </si>
  <si>
    <t>Fastighetsrätt för lantbruksfastigheter</t>
  </si>
  <si>
    <t>Förmedling av lantbruksfastigheter, praktisk del</t>
  </si>
  <si>
    <t>SV0078</t>
  </si>
  <si>
    <t>SV0076</t>
  </si>
  <si>
    <t>Lantbruksfastighetens byggtekniker och värderingsprinciper</t>
  </si>
  <si>
    <t>FÖ0512</t>
  </si>
  <si>
    <r>
      <t xml:space="preserve">FYLLS I AUTOMATISKT!
</t>
    </r>
    <r>
      <rPr>
        <b/>
        <sz val="16"/>
        <rFont val="Calibri"/>
        <family val="2"/>
        <scheme val="minor"/>
      </rPr>
      <t>Examenskrav Skogsmästarprogrammet</t>
    </r>
  </si>
  <si>
    <t>Så använder du verktyget - steg för steg</t>
  </si>
  <si>
    <r>
      <t xml:space="preserve">1. Ladda ned och spara </t>
    </r>
    <r>
      <rPr>
        <sz val="12"/>
        <color theme="1"/>
        <rFont val="Calibri"/>
        <family val="2"/>
        <scheme val="minor"/>
      </rPr>
      <t xml:space="preserve">den senaste versionen av verktyget på din dator. </t>
    </r>
    <r>
      <rPr>
        <b/>
        <sz val="12"/>
        <color theme="1"/>
        <rFont val="Calibri"/>
        <family val="2"/>
        <scheme val="minor"/>
      </rPr>
      <t>(se länk nedan)</t>
    </r>
  </si>
  <si>
    <r>
      <rPr>
        <b/>
        <sz val="12"/>
        <color theme="1"/>
        <rFont val="Calibri"/>
        <family val="2"/>
        <scheme val="minor"/>
      </rPr>
      <t>2. Programkurserna är förifyllda</t>
    </r>
    <r>
      <rPr>
        <sz val="12"/>
        <color theme="1"/>
        <rFont val="Calibri"/>
        <family val="2"/>
        <scheme val="minor"/>
      </rPr>
      <t xml:space="preserve">. Om du läst andra kurser som inte finns med i listan, fyll i uppgifterna själv för de kurser du vill ska räknas med eller använd fliken Individuelll JM-examen som inte har några förifyllda kurser. All information du behöver för att fylla i uppgifterna finns i kursplanen för respektive kurs. </t>
    </r>
  </si>
  <si>
    <r>
      <t xml:space="preserve">3. Ange med ett X </t>
    </r>
    <r>
      <rPr>
        <sz val="12"/>
        <color theme="1"/>
        <rFont val="Calibri"/>
        <family val="2"/>
        <scheme val="minor"/>
      </rPr>
      <t xml:space="preserve">i kolumn N vilka kurser du har läst/tänkt läsa. </t>
    </r>
  </si>
  <si>
    <r>
      <rPr>
        <b/>
        <sz val="12"/>
        <color theme="1"/>
        <rFont val="Calibri"/>
        <family val="2"/>
        <scheme val="minor"/>
      </rPr>
      <t xml:space="preserve">4. Om kursen har två  huvudområden, välj då vilket huvudområde i </t>
    </r>
    <r>
      <rPr>
        <sz val="12"/>
        <color theme="1"/>
        <rFont val="Calibri"/>
        <family val="2"/>
        <scheme val="minor"/>
      </rPr>
      <t>kolum O kursen ska räknas som.</t>
    </r>
  </si>
  <si>
    <r>
      <rPr>
        <b/>
        <sz val="12"/>
        <color theme="1"/>
        <rFont val="Calibri"/>
        <family val="2"/>
        <scheme val="minor"/>
      </rPr>
      <t>5</t>
    </r>
    <r>
      <rPr>
        <sz val="12"/>
        <color theme="1"/>
        <rFont val="Calibri"/>
        <family val="2"/>
        <scheme val="minor"/>
      </rPr>
      <t>. Till höger där det står</t>
    </r>
    <r>
      <rPr>
        <b/>
        <sz val="12"/>
        <color theme="1"/>
        <rFont val="Calibri"/>
        <family val="2"/>
        <scheme val="minor"/>
      </rPr>
      <t xml:space="preserve"> "Fylls i automatiskt" ser du, beroende på hur du har fyllt i dokumentet, hur många poäng du läst/tänkt läsa samt inom vilka ämnen.</t>
    </r>
    <r>
      <rPr>
        <sz val="12"/>
        <color theme="1"/>
        <rFont val="Calibri"/>
        <family val="2"/>
        <scheme val="minor"/>
      </rPr>
      <t xml:space="preserve"> Det framgår även hur mycket poäng som saknas i respektive ämne beroende på vilken examen du riktar in dig på. </t>
    </r>
  </si>
  <si>
    <r>
      <rPr>
        <b/>
        <sz val="12"/>
        <color theme="1"/>
        <rFont val="Calibri"/>
        <family val="2"/>
        <scheme val="minor"/>
      </rPr>
      <t>6</t>
    </r>
    <r>
      <rPr>
        <sz val="12"/>
        <color theme="1"/>
        <rFont val="Calibri"/>
        <family val="2"/>
        <scheme val="minor"/>
      </rPr>
      <t xml:space="preserve">. </t>
    </r>
    <r>
      <rPr>
        <b/>
        <sz val="12"/>
        <color theme="1"/>
        <rFont val="Calibri"/>
        <family val="2"/>
        <scheme val="minor"/>
      </rPr>
      <t xml:space="preserve">Vid osäkerhet </t>
    </r>
    <r>
      <rPr>
        <sz val="12"/>
        <color theme="1"/>
        <rFont val="Calibri"/>
        <family val="2"/>
        <scheme val="minor"/>
      </rPr>
      <t>om huvudområden, examen eller kursval,</t>
    </r>
    <r>
      <rPr>
        <b/>
        <sz val="12"/>
        <color theme="1"/>
        <rFont val="Calibri"/>
        <family val="2"/>
        <scheme val="minor"/>
      </rPr>
      <t xml:space="preserve"> kontakta</t>
    </r>
    <r>
      <rPr>
        <sz val="12"/>
        <color theme="1"/>
        <rFont val="Calibri"/>
        <family val="2"/>
        <scheme val="minor"/>
      </rPr>
      <t xml:space="preserve"> </t>
    </r>
    <r>
      <rPr>
        <b/>
        <sz val="12"/>
        <color theme="1"/>
        <rFont val="Calibri"/>
        <family val="2"/>
        <scheme val="minor"/>
      </rPr>
      <t>programstudierektor</t>
    </r>
    <r>
      <rPr>
        <sz val="12"/>
        <color theme="1"/>
        <rFont val="Calibri"/>
        <family val="2"/>
        <scheme val="minor"/>
      </rPr>
      <t xml:space="preserve"> eller </t>
    </r>
    <r>
      <rPr>
        <b/>
        <sz val="12"/>
        <color theme="1"/>
        <rFont val="Calibri"/>
        <family val="2"/>
        <scheme val="minor"/>
      </rPr>
      <t>studievägledningen</t>
    </r>
    <r>
      <rPr>
        <sz val="12"/>
        <color theme="1"/>
        <rFont val="Calibri"/>
        <family val="2"/>
        <scheme val="minor"/>
      </rPr>
      <t>.</t>
    </r>
  </si>
  <si>
    <t>Planeringsverktyg för Skogsmästarprogrammet</t>
  </si>
  <si>
    <r>
      <t xml:space="preserve">Eventuellt övriga kurser (Att fylla i själv)
 </t>
    </r>
    <r>
      <rPr>
        <b/>
        <sz val="11"/>
        <color rgb="FFC00000"/>
        <rFont val="Calibri"/>
        <family val="2"/>
        <scheme val="minor"/>
      </rPr>
      <t>OBS! För att en kurs ska kunna ingå i en jägmästarexamen behöver den vara relevant i förhållande till examensmålen. Är du osäker på om en kurs uppfyller detta, hör av dig till din programstudierektor eller studievägledningen.</t>
    </r>
  </si>
  <si>
    <r>
      <t xml:space="preserve"> Kurser som ska ingå i Jägmästarexamen - </t>
    </r>
    <r>
      <rPr>
        <b/>
        <i/>
        <sz val="24"/>
        <color rgb="FFC00000"/>
        <rFont val="Calibri"/>
        <family val="2"/>
        <scheme val="minor"/>
      </rPr>
      <t>ATT FYLLA I SJÄLV</t>
    </r>
    <r>
      <rPr>
        <b/>
        <i/>
        <sz val="24"/>
        <color theme="1"/>
        <rFont val="Calibri"/>
        <family val="2"/>
        <scheme val="minor"/>
      </rPr>
      <t xml:space="preserve">
</t>
    </r>
    <r>
      <rPr>
        <b/>
        <i/>
        <sz val="14"/>
        <color rgb="FFC00000"/>
        <rFont val="Calibri"/>
        <family val="2"/>
        <scheme val="minor"/>
      </rPr>
      <t>OBS! För att en kurs ska kunna ingå i en jägmästarexamen behöver den vara relevant i förhållande till examensmålen. Är du osäker på om en kurs uppfyller detta, hör av dig till din programstudierektor eller studievägledningen.</t>
    </r>
  </si>
  <si>
    <t>Detta planeringsverktyg är framtaget för att stötta dig som student på Skogsmästarprogrammet när du planerar din utbildning och eventuellt siktar mot en jägmästarexamen. Här kan du följa dina avklarade kurser, se vilka krav som gäller för examen och planera fortsatta studier på avancerad nivå.</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</si>
</sst>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quot;0&quot;"/>
  </numFmts>
  <fonts count="34" x14ac:knownFonts="1">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b/>
      <sz val="14"/>
      <color theme="1"/>
      <name val="Calibri"/>
      <family val="2"/>
      <scheme val="minor"/>
    </font>
    <font>
      <b/>
      <sz val="18"/>
      <color theme="1"/>
      <name val="Calibri"/>
      <family val="2"/>
      <scheme val="minor"/>
    </font>
    <font>
      <sz val="10.5"/>
      <name val="Times New Roman"/>
      <family val="1"/>
    </font>
    <font>
      <sz val="10.5"/>
      <color rgb="FF050505"/>
      <name val="Times New Roman"/>
      <family val="1"/>
    </font>
    <font>
      <sz val="11"/>
      <name val="Times New Roman"/>
      <family val="1"/>
    </font>
    <font>
      <b/>
      <i/>
      <sz val="24"/>
      <color theme="1"/>
      <name val="Calibri"/>
      <family val="2"/>
      <scheme val="minor"/>
    </font>
    <font>
      <b/>
      <sz val="12"/>
      <name val="Calibri"/>
      <family val="2"/>
      <scheme val="minor"/>
    </font>
    <font>
      <b/>
      <sz val="14"/>
      <name val="Calibri"/>
      <family val="2"/>
      <scheme val="minor"/>
    </font>
    <font>
      <b/>
      <sz val="16"/>
      <name val="Calibri"/>
      <family val="2"/>
      <scheme val="minor"/>
    </font>
    <font>
      <b/>
      <sz val="12"/>
      <color theme="1"/>
      <name val="Calibri"/>
      <family val="2"/>
      <scheme val="minor"/>
    </font>
    <font>
      <sz val="12"/>
      <name val="Calibri"/>
      <family val="2"/>
      <scheme val="minor"/>
    </font>
    <font>
      <sz val="12"/>
      <color theme="1"/>
      <name val="Calibri"/>
      <family val="2"/>
      <scheme val="minor"/>
    </font>
    <font>
      <b/>
      <sz val="16"/>
      <color theme="1"/>
      <name val="Calibri"/>
      <family val="2"/>
      <scheme val="minor"/>
    </font>
    <font>
      <b/>
      <sz val="16"/>
      <color rgb="FFFF0000"/>
      <name val="Calibri"/>
      <family val="2"/>
      <scheme val="minor"/>
    </font>
    <font>
      <b/>
      <sz val="24"/>
      <color theme="1"/>
      <name val="Calibri"/>
      <family val="2"/>
      <scheme val="minor"/>
    </font>
    <font>
      <b/>
      <sz val="12"/>
      <color rgb="FFFF0000"/>
      <name val="Calibri"/>
      <family val="2"/>
      <scheme val="minor"/>
    </font>
    <font>
      <b/>
      <sz val="24"/>
      <color rgb="FFFF0000"/>
      <name val="Calibri"/>
      <family val="2"/>
      <scheme val="minor"/>
    </font>
    <font>
      <sz val="11"/>
      <color theme="0"/>
      <name val="Calibri"/>
      <family val="2"/>
      <scheme val="minor"/>
    </font>
    <font>
      <b/>
      <sz val="22"/>
      <color theme="1"/>
      <name val="Calibri"/>
      <family val="2"/>
      <scheme val="minor"/>
    </font>
    <font>
      <i/>
      <sz val="16"/>
      <color theme="1"/>
      <name val="Calibri"/>
      <family val="2"/>
      <scheme val="minor"/>
    </font>
    <font>
      <b/>
      <sz val="20"/>
      <color theme="1"/>
      <name val="Calibri"/>
      <family val="2"/>
      <scheme val="minor"/>
    </font>
    <font>
      <u/>
      <sz val="11"/>
      <color theme="10"/>
      <name val="Calibri"/>
      <family val="2"/>
      <scheme val="minor"/>
    </font>
    <font>
      <sz val="9"/>
      <color indexed="81"/>
      <name val="Tahoma"/>
      <family val="2"/>
    </font>
    <font>
      <b/>
      <sz val="11"/>
      <color rgb="FFC00000"/>
      <name val="Calibri"/>
      <family val="2"/>
      <scheme val="minor"/>
    </font>
    <font>
      <sz val="11"/>
      <color rgb="FFC00000"/>
      <name val="Calibri"/>
      <family val="2"/>
      <scheme val="minor"/>
    </font>
    <font>
      <b/>
      <sz val="9"/>
      <color indexed="81"/>
      <name val="Tahoma"/>
      <family val="2"/>
    </font>
    <font>
      <b/>
      <sz val="11"/>
      <color theme="1" tint="0.499984740745262"/>
      <name val="Calibri"/>
      <family val="2"/>
      <scheme val="minor"/>
    </font>
    <font>
      <b/>
      <i/>
      <sz val="14"/>
      <color rgb="FFC00000"/>
      <name val="Calibri"/>
      <family val="2"/>
      <scheme val="minor"/>
    </font>
    <font>
      <b/>
      <i/>
      <sz val="24"/>
      <color rgb="FFC00000"/>
      <name val="Calibri"/>
      <family val="2"/>
      <scheme val="minor"/>
    </font>
    <font>
      <b/>
      <sz val="16"/>
      <color rgb="FFC00000"/>
      <name val="Calibri"/>
      <family val="2"/>
      <scheme val="minor"/>
    </font>
  </fonts>
  <fills count="13">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7" tint="0.59999389629810485"/>
        <bgColor indexed="64"/>
      </patternFill>
    </fill>
    <fill>
      <patternFill patternType="solid">
        <fgColor theme="3" tint="0.79998168889431442"/>
        <bgColor indexed="64"/>
      </patternFill>
    </fill>
    <fill>
      <patternFill patternType="solid">
        <fgColor theme="5" tint="0.59999389629810485"/>
        <bgColor indexed="64"/>
      </patternFill>
    </fill>
    <fill>
      <patternFill patternType="solid">
        <fgColor theme="0" tint="-0.249977111117893"/>
        <bgColor indexed="64"/>
      </patternFill>
    </fill>
    <fill>
      <patternFill patternType="solid">
        <fgColor theme="6" tint="0.59999389629810485"/>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bottom style="medium">
        <color indexed="64"/>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style="thin">
        <color indexed="64"/>
      </right>
      <top/>
      <bottom style="thin">
        <color indexed="64"/>
      </bottom>
      <diagonal/>
    </border>
    <border>
      <left/>
      <right style="thin">
        <color indexed="64"/>
      </right>
      <top style="medium">
        <color indexed="64"/>
      </top>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right/>
      <top style="double">
        <color indexed="64"/>
      </top>
      <bottom/>
      <diagonal/>
    </border>
    <border>
      <left style="medium">
        <color indexed="64"/>
      </left>
      <right/>
      <top style="double">
        <color indexed="64"/>
      </top>
      <bottom/>
      <diagonal/>
    </border>
    <border>
      <left/>
      <right style="medium">
        <color indexed="64"/>
      </right>
      <top style="double">
        <color indexed="64"/>
      </top>
      <bottom/>
      <diagonal/>
    </border>
  </borders>
  <cellStyleXfs count="2">
    <xf numFmtId="0" fontId="0" fillId="0" borderId="0"/>
    <xf numFmtId="0" fontId="25" fillId="0" borderId="0" applyNumberFormat="0" applyFill="0" applyBorder="0" applyAlignment="0" applyProtection="0"/>
  </cellStyleXfs>
  <cellXfs count="393">
    <xf numFmtId="0" fontId="0" fillId="0" borderId="0" xfId="0"/>
    <xf numFmtId="0" fontId="6" fillId="0" borderId="0" xfId="0" applyFont="1" applyAlignment="1">
      <alignment horizontal="left" vertical="top" wrapText="1"/>
    </xf>
    <xf numFmtId="0" fontId="7" fillId="0" borderId="0" xfId="0" applyFont="1" applyAlignment="1">
      <alignment horizontal="left" vertical="top" wrapText="1"/>
    </xf>
    <xf numFmtId="0" fontId="8" fillId="0" borderId="0" xfId="0" applyFont="1" applyAlignment="1">
      <alignment horizontal="left" vertical="top" wrapText="1"/>
    </xf>
    <xf numFmtId="0" fontId="0" fillId="3" borderId="0" xfId="0" applyFill="1" applyProtection="1">
      <protection locked="0"/>
    </xf>
    <xf numFmtId="0" fontId="0" fillId="0" borderId="0" xfId="0" applyProtection="1">
      <protection locked="0"/>
    </xf>
    <xf numFmtId="0" fontId="1" fillId="3" borderId="0" xfId="0" applyFont="1" applyFill="1" applyAlignment="1" applyProtection="1">
      <alignment horizontal="center"/>
      <protection locked="0"/>
    </xf>
    <xf numFmtId="0" fontId="2" fillId="3" borderId="0" xfId="0" applyFont="1" applyFill="1" applyProtection="1">
      <protection locked="0"/>
    </xf>
    <xf numFmtId="0" fontId="0" fillId="3" borderId="2" xfId="0" applyFill="1" applyBorder="1" applyProtection="1">
      <protection locked="0"/>
    </xf>
    <xf numFmtId="0" fontId="3" fillId="0" borderId="30" xfId="0" applyFont="1" applyBorder="1" applyAlignment="1" applyProtection="1">
      <alignment horizontal="center"/>
      <protection locked="0"/>
    </xf>
    <xf numFmtId="0" fontId="3" fillId="0" borderId="25" xfId="0" applyFont="1" applyBorder="1" applyProtection="1">
      <protection locked="0"/>
    </xf>
    <xf numFmtId="0" fontId="3" fillId="3" borderId="0" xfId="0" applyFont="1" applyFill="1" applyProtection="1">
      <protection locked="0"/>
    </xf>
    <xf numFmtId="0" fontId="21" fillId="3" borderId="0" xfId="0" applyFont="1" applyFill="1" applyProtection="1">
      <protection locked="0"/>
    </xf>
    <xf numFmtId="0" fontId="3" fillId="0" borderId="1" xfId="0" applyFont="1" applyBorder="1" applyAlignment="1" applyProtection="1">
      <alignment horizontal="center"/>
      <protection locked="0"/>
    </xf>
    <xf numFmtId="0" fontId="3" fillId="0" borderId="1" xfId="0" applyFont="1" applyBorder="1" applyAlignment="1" applyProtection="1">
      <alignment horizontal="center" wrapText="1"/>
      <protection locked="0"/>
    </xf>
    <xf numFmtId="0" fontId="3" fillId="0" borderId="27" xfId="0" applyFont="1" applyBorder="1" applyProtection="1">
      <protection locked="0"/>
    </xf>
    <xf numFmtId="0" fontId="15" fillId="3" borderId="0" xfId="0" applyFont="1" applyFill="1" applyAlignment="1" applyProtection="1">
      <alignment horizontal="center"/>
      <protection locked="0"/>
    </xf>
    <xf numFmtId="0" fontId="0" fillId="0" borderId="25" xfId="0" applyBorder="1" applyProtection="1">
      <protection locked="0"/>
    </xf>
    <xf numFmtId="0" fontId="0" fillId="3" borderId="12" xfId="0" applyFill="1" applyBorder="1" applyProtection="1">
      <protection locked="0"/>
    </xf>
    <xf numFmtId="0" fontId="0" fillId="3" borderId="42" xfId="0" applyFill="1" applyBorder="1" applyProtection="1">
      <protection locked="0"/>
    </xf>
    <xf numFmtId="0" fontId="3" fillId="0" borderId="1" xfId="0" applyFont="1" applyBorder="1" applyProtection="1">
      <protection locked="0"/>
    </xf>
    <xf numFmtId="0" fontId="0" fillId="0" borderId="1" xfId="0" applyBorder="1" applyProtection="1">
      <protection locked="0"/>
    </xf>
    <xf numFmtId="0" fontId="3" fillId="0" borderId="31" xfId="0" applyFont="1" applyBorder="1" applyAlignment="1" applyProtection="1">
      <alignment horizontal="center"/>
      <protection locked="0"/>
    </xf>
    <xf numFmtId="0" fontId="0" fillId="0" borderId="14" xfId="0" applyBorder="1" applyProtection="1">
      <protection locked="0"/>
    </xf>
    <xf numFmtId="0" fontId="3" fillId="3" borderId="22" xfId="0" applyFont="1" applyFill="1" applyBorder="1" applyAlignment="1" applyProtection="1">
      <alignment horizontal="center"/>
      <protection locked="0"/>
    </xf>
    <xf numFmtId="0" fontId="3" fillId="3" borderId="1" xfId="0" applyFont="1" applyFill="1" applyBorder="1" applyAlignment="1" applyProtection="1">
      <alignment horizontal="center"/>
      <protection locked="0"/>
    </xf>
    <xf numFmtId="0" fontId="0" fillId="0" borderId="1" xfId="0" applyBorder="1" applyAlignment="1" applyProtection="1">
      <alignment horizontal="center"/>
      <protection locked="0"/>
    </xf>
    <xf numFmtId="0" fontId="0" fillId="0" borderId="31" xfId="0" applyBorder="1" applyAlignment="1" applyProtection="1">
      <alignment horizontal="center"/>
      <protection locked="0"/>
    </xf>
    <xf numFmtId="0" fontId="0" fillId="0" borderId="26" xfId="0" applyBorder="1" applyProtection="1">
      <protection locked="0"/>
    </xf>
    <xf numFmtId="0" fontId="0" fillId="3" borderId="0" xfId="0" applyFill="1" applyAlignment="1" applyProtection="1">
      <alignment horizontal="center" vertical="center"/>
      <protection locked="0"/>
    </xf>
    <xf numFmtId="0" fontId="0" fillId="3" borderId="3" xfId="0" applyFill="1" applyBorder="1" applyProtection="1">
      <protection locked="0"/>
    </xf>
    <xf numFmtId="0" fontId="3" fillId="3" borderId="4" xfId="0" applyFont="1" applyFill="1" applyBorder="1" applyAlignment="1" applyProtection="1">
      <alignment horizontal="center"/>
      <protection locked="0"/>
    </xf>
    <xf numFmtId="0" fontId="0" fillId="0" borderId="4" xfId="0" applyBorder="1" applyProtection="1">
      <protection locked="0"/>
    </xf>
    <xf numFmtId="0" fontId="0" fillId="0" borderId="4" xfId="0" applyBorder="1" applyAlignment="1" applyProtection="1">
      <alignment horizontal="center"/>
      <protection locked="0"/>
    </xf>
    <xf numFmtId="0" fontId="0" fillId="0" borderId="28" xfId="0" applyBorder="1" applyProtection="1">
      <protection locked="0"/>
    </xf>
    <xf numFmtId="0" fontId="0" fillId="3" borderId="0" xfId="0" applyFill="1" applyAlignment="1" applyProtection="1">
      <alignment horizontal="center"/>
      <protection locked="0"/>
    </xf>
    <xf numFmtId="0" fontId="0" fillId="3" borderId="2" xfId="0" applyFill="1" applyBorder="1"/>
    <xf numFmtId="0" fontId="3" fillId="0" borderId="21" xfId="0" applyFont="1" applyBorder="1"/>
    <xf numFmtId="0" fontId="3" fillId="0" borderId="22" xfId="0" applyFont="1" applyBorder="1" applyAlignment="1">
      <alignment horizontal="center"/>
    </xf>
    <xf numFmtId="0" fontId="3" fillId="0" borderId="22" xfId="0" applyFont="1" applyBorder="1" applyAlignment="1">
      <alignment horizontal="center" wrapText="1"/>
    </xf>
    <xf numFmtId="0" fontId="3" fillId="0" borderId="14" xfId="0" applyFont="1" applyBorder="1"/>
    <xf numFmtId="0" fontId="3" fillId="0" borderId="1" xfId="0" applyFont="1" applyBorder="1" applyAlignment="1">
      <alignment horizontal="center"/>
    </xf>
    <xf numFmtId="0" fontId="3" fillId="0" borderId="1" xfId="0" applyFont="1" applyBorder="1" applyAlignment="1">
      <alignment horizontal="center" wrapText="1"/>
    </xf>
    <xf numFmtId="0" fontId="3" fillId="0" borderId="13" xfId="0" applyFont="1" applyBorder="1" applyAlignment="1">
      <alignment horizontal="center"/>
    </xf>
    <xf numFmtId="0" fontId="3" fillId="0" borderId="13" xfId="0" applyFont="1" applyBorder="1" applyAlignment="1">
      <alignment horizontal="center" wrapText="1"/>
    </xf>
    <xf numFmtId="0" fontId="0" fillId="0" borderId="14" xfId="0" applyBorder="1"/>
    <xf numFmtId="0" fontId="0" fillId="0" borderId="21" xfId="0" applyBorder="1"/>
    <xf numFmtId="0" fontId="3" fillId="0" borderId="1" xfId="0" applyFont="1" applyBorder="1"/>
    <xf numFmtId="0" fontId="0" fillId="0" borderId="1" xfId="0" applyBorder="1"/>
    <xf numFmtId="0" fontId="11" fillId="7" borderId="7" xfId="0" applyFont="1" applyFill="1" applyBorder="1"/>
    <xf numFmtId="0" fontId="11" fillId="7" borderId="0" xfId="0" applyFont="1" applyFill="1"/>
    <xf numFmtId="0" fontId="11" fillId="7" borderId="0" xfId="0" applyFont="1" applyFill="1" applyAlignment="1">
      <alignment horizontal="center"/>
    </xf>
    <xf numFmtId="0" fontId="4" fillId="7" borderId="0" xfId="0" applyFont="1" applyFill="1"/>
    <xf numFmtId="0" fontId="11" fillId="5" borderId="18" xfId="0" applyFont="1" applyFill="1" applyBorder="1"/>
    <xf numFmtId="0" fontId="11" fillId="5" borderId="17" xfId="0" applyFont="1" applyFill="1" applyBorder="1"/>
    <xf numFmtId="0" fontId="11" fillId="5" borderId="17" xfId="0" applyFont="1" applyFill="1" applyBorder="1" applyAlignment="1">
      <alignment horizontal="center"/>
    </xf>
    <xf numFmtId="0" fontId="14" fillId="2" borderId="0" xfId="0" applyFont="1" applyFill="1"/>
    <xf numFmtId="0" fontId="10" fillId="2" borderId="0" xfId="0" applyFont="1" applyFill="1" applyAlignment="1">
      <alignment horizontal="center" vertical="center"/>
    </xf>
    <xf numFmtId="0" fontId="15" fillId="2" borderId="7" xfId="0" applyFont="1" applyFill="1" applyBorder="1" applyAlignment="1">
      <alignment vertical="center"/>
    </xf>
    <xf numFmtId="0" fontId="14" fillId="2" borderId="0" xfId="0" applyFont="1" applyFill="1" applyAlignment="1">
      <alignment vertical="center"/>
    </xf>
    <xf numFmtId="0" fontId="14" fillId="2" borderId="0" xfId="0" applyFont="1" applyFill="1" applyAlignment="1">
      <alignment horizontal="center" vertical="center"/>
    </xf>
    <xf numFmtId="0" fontId="15" fillId="2" borderId="0" xfId="0" applyFont="1" applyFill="1" applyAlignment="1">
      <alignment vertical="center"/>
    </xf>
    <xf numFmtId="0" fontId="15" fillId="2" borderId="0" xfId="0" applyFont="1" applyFill="1" applyAlignment="1">
      <alignment horizontal="center" vertical="center"/>
    </xf>
    <xf numFmtId="0" fontId="10" fillId="2" borderId="7" xfId="0" applyFont="1" applyFill="1" applyBorder="1" applyAlignment="1">
      <alignment vertical="center"/>
    </xf>
    <xf numFmtId="0" fontId="10" fillId="2" borderId="0" xfId="0" applyFont="1" applyFill="1" applyAlignment="1">
      <alignment vertical="center"/>
    </xf>
    <xf numFmtId="0" fontId="14" fillId="2" borderId="7" xfId="0" applyFont="1" applyFill="1" applyBorder="1" applyAlignment="1">
      <alignment vertical="center"/>
    </xf>
    <xf numFmtId="0" fontId="14" fillId="2" borderId="9" xfId="0" applyFont="1" applyFill="1" applyBorder="1" applyAlignment="1">
      <alignment vertical="center"/>
    </xf>
    <xf numFmtId="0" fontId="14" fillId="2" borderId="10" xfId="0" applyFont="1" applyFill="1" applyBorder="1" applyAlignment="1">
      <alignment vertical="center"/>
    </xf>
    <xf numFmtId="0" fontId="14" fillId="2" borderId="10" xfId="0" applyFont="1" applyFill="1" applyBorder="1" applyAlignment="1">
      <alignment horizontal="center" vertical="center"/>
    </xf>
    <xf numFmtId="0" fontId="4" fillId="5" borderId="17" xfId="0" applyFont="1" applyFill="1" applyBorder="1"/>
    <xf numFmtId="0" fontId="10" fillId="2" borderId="7" xfId="0" applyFont="1" applyFill="1" applyBorder="1"/>
    <xf numFmtId="0" fontId="10" fillId="2" borderId="0" xfId="0" applyFont="1" applyFill="1"/>
    <xf numFmtId="0" fontId="13" fillId="2" borderId="7" xfId="0" applyFont="1" applyFill="1" applyBorder="1"/>
    <xf numFmtId="0" fontId="15" fillId="2" borderId="0" xfId="0" applyFont="1" applyFill="1"/>
    <xf numFmtId="0" fontId="15" fillId="2" borderId="7" xfId="0" applyFont="1" applyFill="1" applyBorder="1"/>
    <xf numFmtId="0" fontId="3" fillId="0" borderId="32" xfId="0" applyFont="1" applyBorder="1" applyAlignment="1" applyProtection="1">
      <alignment horizontal="center"/>
      <protection locked="0"/>
    </xf>
    <xf numFmtId="0" fontId="3" fillId="0" borderId="4" xfId="0" applyFont="1" applyBorder="1" applyAlignment="1" applyProtection="1">
      <alignment horizontal="center"/>
      <protection locked="0"/>
    </xf>
    <xf numFmtId="0" fontId="3" fillId="0" borderId="4" xfId="0" applyFont="1" applyBorder="1" applyAlignment="1" applyProtection="1">
      <alignment horizontal="center" wrapText="1"/>
      <protection locked="0"/>
    </xf>
    <xf numFmtId="0" fontId="1" fillId="3" borderId="0" xfId="0" applyFont="1" applyFill="1" applyAlignment="1" applyProtection="1">
      <alignment vertical="center"/>
      <protection locked="0"/>
    </xf>
    <xf numFmtId="0" fontId="10" fillId="2" borderId="0" xfId="0" applyFont="1" applyFill="1" applyAlignment="1">
      <alignment horizontal="center"/>
    </xf>
    <xf numFmtId="0" fontId="4" fillId="5" borderId="18" xfId="0" applyFont="1" applyFill="1" applyBorder="1"/>
    <xf numFmtId="0" fontId="13" fillId="2" borderId="0" xfId="0" applyFont="1" applyFill="1" applyAlignment="1">
      <alignment horizontal="center"/>
    </xf>
    <xf numFmtId="0" fontId="0" fillId="2" borderId="0" xfId="0" applyFill="1"/>
    <xf numFmtId="0" fontId="15" fillId="2" borderId="0" xfId="0" applyFont="1" applyFill="1" applyAlignment="1">
      <alignment horizontal="center"/>
    </xf>
    <xf numFmtId="0" fontId="13" fillId="2" borderId="39" xfId="0" applyFont="1" applyFill="1" applyBorder="1"/>
    <xf numFmtId="0" fontId="13" fillId="2" borderId="40" xfId="0" applyFont="1" applyFill="1" applyBorder="1"/>
    <xf numFmtId="0" fontId="13" fillId="2" borderId="40" xfId="0" applyFont="1" applyFill="1" applyBorder="1" applyAlignment="1">
      <alignment horizontal="center"/>
    </xf>
    <xf numFmtId="0" fontId="0" fillId="0" borderId="38" xfId="0" applyBorder="1" applyProtection="1">
      <protection locked="0"/>
    </xf>
    <xf numFmtId="0" fontId="0" fillId="0" borderId="15" xfId="0" applyBorder="1" applyProtection="1">
      <protection locked="0"/>
    </xf>
    <xf numFmtId="0" fontId="3" fillId="3" borderId="13" xfId="0" applyFont="1" applyFill="1" applyBorder="1" applyAlignment="1" applyProtection="1">
      <alignment horizontal="center"/>
      <protection locked="0"/>
    </xf>
    <xf numFmtId="0" fontId="0" fillId="0" borderId="13" xfId="0" applyBorder="1" applyProtection="1">
      <protection locked="0"/>
    </xf>
    <xf numFmtId="0" fontId="0" fillId="0" borderId="13" xfId="0" applyBorder="1" applyAlignment="1" applyProtection="1">
      <alignment horizontal="center"/>
      <protection locked="0"/>
    </xf>
    <xf numFmtId="0" fontId="0" fillId="0" borderId="32" xfId="0" applyBorder="1" applyAlignment="1" applyProtection="1">
      <alignment horizontal="center"/>
      <protection locked="0"/>
    </xf>
    <xf numFmtId="0" fontId="3" fillId="0" borderId="15" xfId="0" applyFont="1" applyBorder="1"/>
    <xf numFmtId="0" fontId="0" fillId="3" borderId="36" xfId="0" applyFill="1" applyBorder="1"/>
    <xf numFmtId="0" fontId="0" fillId="0" borderId="2" xfId="0" applyBorder="1" applyProtection="1">
      <protection locked="0"/>
    </xf>
    <xf numFmtId="0" fontId="3" fillId="3" borderId="1" xfId="0" applyFont="1" applyFill="1" applyBorder="1" applyProtection="1">
      <protection locked="0"/>
    </xf>
    <xf numFmtId="0" fontId="3" fillId="3" borderId="1" xfId="0" applyFont="1" applyFill="1" applyBorder="1" applyAlignment="1" applyProtection="1">
      <alignment horizontal="center" wrapText="1"/>
      <protection locked="0"/>
    </xf>
    <xf numFmtId="0" fontId="3" fillId="3" borderId="26" xfId="0" applyFont="1" applyFill="1" applyBorder="1" applyProtection="1">
      <protection locked="0"/>
    </xf>
    <xf numFmtId="0" fontId="3" fillId="3" borderId="13" xfId="0" applyFont="1" applyFill="1" applyBorder="1" applyAlignment="1" applyProtection="1">
      <alignment horizontal="center" wrapText="1"/>
      <protection locked="0"/>
    </xf>
    <xf numFmtId="0" fontId="0" fillId="0" borderId="22" xfId="0" applyBorder="1" applyProtection="1">
      <protection locked="0"/>
    </xf>
    <xf numFmtId="0" fontId="13" fillId="3" borderId="0" xfId="0" applyFont="1" applyFill="1" applyProtection="1">
      <protection locked="0"/>
    </xf>
    <xf numFmtId="0" fontId="13" fillId="3" borderId="0" xfId="0" applyFont="1" applyFill="1" applyAlignment="1" applyProtection="1">
      <alignment horizontal="center"/>
      <protection locked="0"/>
    </xf>
    <xf numFmtId="0" fontId="0" fillId="0" borderId="3" xfId="0" applyBorder="1" applyProtection="1">
      <protection locked="0"/>
    </xf>
    <xf numFmtId="0" fontId="4" fillId="7" borderId="7" xfId="0" applyFont="1" applyFill="1" applyBorder="1"/>
    <xf numFmtId="0" fontId="11" fillId="6" borderId="9" xfId="0" applyFont="1" applyFill="1" applyBorder="1"/>
    <xf numFmtId="0" fontId="11" fillId="6" borderId="10" xfId="0" applyFont="1" applyFill="1" applyBorder="1"/>
    <xf numFmtId="0" fontId="11" fillId="6" borderId="10" xfId="0" applyFont="1" applyFill="1" applyBorder="1" applyAlignment="1">
      <alignment horizontal="center"/>
    </xf>
    <xf numFmtId="0" fontId="4" fillId="6" borderId="11" xfId="0" applyFont="1" applyFill="1" applyBorder="1" applyAlignment="1">
      <alignment horizontal="center"/>
    </xf>
    <xf numFmtId="49" fontId="13" fillId="2" borderId="8" xfId="0" applyNumberFormat="1" applyFont="1" applyFill="1" applyBorder="1" applyAlignment="1">
      <alignment horizontal="center"/>
    </xf>
    <xf numFmtId="49" fontId="13" fillId="2" borderId="8" xfId="0" applyNumberFormat="1" applyFont="1" applyFill="1" applyBorder="1" applyAlignment="1">
      <alignment horizontal="center" vertical="center"/>
    </xf>
    <xf numFmtId="49" fontId="13" fillId="2" borderId="11" xfId="0" applyNumberFormat="1" applyFont="1" applyFill="1" applyBorder="1" applyAlignment="1">
      <alignment horizontal="center" vertical="center"/>
    </xf>
    <xf numFmtId="49" fontId="15" fillId="2" borderId="8" xfId="0" applyNumberFormat="1" applyFont="1" applyFill="1" applyBorder="1"/>
    <xf numFmtId="49" fontId="13" fillId="2" borderId="41" xfId="0" applyNumberFormat="1" applyFont="1" applyFill="1" applyBorder="1" applyAlignment="1">
      <alignment horizontal="center"/>
    </xf>
    <xf numFmtId="0" fontId="13" fillId="2" borderId="8" xfId="0" applyFont="1" applyFill="1" applyBorder="1" applyAlignment="1">
      <alignment horizontal="center"/>
    </xf>
    <xf numFmtId="0" fontId="21" fillId="3" borderId="0" xfId="0" applyFont="1" applyFill="1"/>
    <xf numFmtId="0" fontId="10" fillId="3" borderId="1" xfId="0" applyFont="1" applyFill="1" applyBorder="1" applyAlignment="1" applyProtection="1">
      <alignment vertical="center"/>
      <protection locked="0"/>
    </xf>
    <xf numFmtId="0" fontId="10" fillId="3" borderId="1" xfId="0" applyFont="1" applyFill="1" applyBorder="1" applyAlignment="1" applyProtection="1">
      <alignment horizontal="center"/>
      <protection locked="0"/>
    </xf>
    <xf numFmtId="0" fontId="22" fillId="3" borderId="1" xfId="0" applyFont="1" applyFill="1" applyBorder="1" applyAlignment="1" applyProtection="1">
      <alignment vertical="center"/>
      <protection locked="0"/>
    </xf>
    <xf numFmtId="0" fontId="10" fillId="3" borderId="1" xfId="0" applyFont="1" applyFill="1" applyBorder="1" applyProtection="1">
      <protection locked="0"/>
    </xf>
    <xf numFmtId="0" fontId="22" fillId="3" borderId="2" xfId="0" applyFont="1" applyFill="1" applyBorder="1" applyAlignment="1" applyProtection="1">
      <alignment vertical="center"/>
      <protection locked="0"/>
    </xf>
    <xf numFmtId="0" fontId="13" fillId="3" borderId="2" xfId="0" applyFont="1" applyFill="1" applyBorder="1" applyProtection="1">
      <protection locked="0"/>
    </xf>
    <xf numFmtId="164" fontId="13" fillId="2" borderId="8" xfId="0" applyNumberFormat="1" applyFont="1" applyFill="1" applyBorder="1" applyAlignment="1">
      <alignment horizontal="center"/>
    </xf>
    <xf numFmtId="0" fontId="24" fillId="4" borderId="0" xfId="0" applyFont="1" applyFill="1"/>
    <xf numFmtId="0" fontId="0" fillId="4" borderId="0" xfId="0" applyFill="1"/>
    <xf numFmtId="0" fontId="15" fillId="3" borderId="0" xfId="0" applyFont="1" applyFill="1"/>
    <xf numFmtId="0" fontId="0" fillId="3" borderId="2" xfId="0" applyFill="1" applyBorder="1" applyAlignment="1">
      <alignment wrapText="1"/>
    </xf>
    <xf numFmtId="0" fontId="0" fillId="3" borderId="42" xfId="0" applyFill="1" applyBorder="1" applyAlignment="1">
      <alignment wrapText="1"/>
    </xf>
    <xf numFmtId="0" fontId="28" fillId="0" borderId="22" xfId="0" applyFont="1" applyBorder="1" applyAlignment="1">
      <alignment horizontal="center"/>
    </xf>
    <xf numFmtId="0" fontId="28" fillId="0" borderId="1" xfId="0" applyFont="1" applyBorder="1" applyAlignment="1">
      <alignment horizontal="center"/>
    </xf>
    <xf numFmtId="0" fontId="28" fillId="0" borderId="13" xfId="0" applyFont="1" applyBorder="1" applyAlignment="1">
      <alignment horizontal="center"/>
    </xf>
    <xf numFmtId="0" fontId="28" fillId="0" borderId="1" xfId="0" applyFont="1" applyBorder="1"/>
    <xf numFmtId="0" fontId="28" fillId="0" borderId="1" xfId="0" applyFont="1" applyBorder="1" applyProtection="1">
      <protection locked="0"/>
    </xf>
    <xf numFmtId="0" fontId="28" fillId="0" borderId="4" xfId="0" applyFont="1" applyBorder="1" applyProtection="1">
      <protection locked="0"/>
    </xf>
    <xf numFmtId="0" fontId="28" fillId="3" borderId="0" xfId="0" applyFont="1" applyFill="1" applyProtection="1">
      <protection locked="0"/>
    </xf>
    <xf numFmtId="0" fontId="28" fillId="0" borderId="0" xfId="0" applyFont="1" applyProtection="1">
      <protection locked="0"/>
    </xf>
    <xf numFmtId="0" fontId="3" fillId="3" borderId="2" xfId="0" applyFont="1" applyFill="1" applyBorder="1"/>
    <xf numFmtId="0" fontId="3" fillId="0" borderId="17" xfId="0" applyFont="1" applyBorder="1" applyAlignment="1">
      <alignment horizontal="center"/>
    </xf>
    <xf numFmtId="0" fontId="3" fillId="0" borderId="17" xfId="0" applyFont="1" applyBorder="1"/>
    <xf numFmtId="0" fontId="28" fillId="0" borderId="17" xfId="0" applyFont="1" applyBorder="1"/>
    <xf numFmtId="0" fontId="3" fillId="0" borderId="17" xfId="0" applyFont="1" applyBorder="1" applyAlignment="1" applyProtection="1">
      <alignment horizontal="center"/>
      <protection locked="0"/>
    </xf>
    <xf numFmtId="0" fontId="0" fillId="3" borderId="12" xfId="0" applyFill="1" applyBorder="1"/>
    <xf numFmtId="0" fontId="0" fillId="0" borderId="15" xfId="0" applyBorder="1"/>
    <xf numFmtId="0" fontId="3" fillId="0" borderId="13" xfId="0" applyFont="1" applyBorder="1"/>
    <xf numFmtId="0" fontId="28" fillId="0" borderId="13" xfId="0" applyFont="1" applyBorder="1"/>
    <xf numFmtId="0" fontId="3" fillId="0" borderId="29" xfId="0" applyFont="1" applyBorder="1" applyAlignment="1" applyProtection="1">
      <alignment horizontal="center"/>
      <protection locked="0"/>
    </xf>
    <xf numFmtId="0" fontId="0" fillId="0" borderId="35" xfId="0" applyBorder="1" applyProtection="1">
      <protection locked="0"/>
    </xf>
    <xf numFmtId="0" fontId="0" fillId="3" borderId="18" xfId="0" applyFill="1" applyBorder="1"/>
    <xf numFmtId="0" fontId="0" fillId="0" borderId="22" xfId="0" applyBorder="1"/>
    <xf numFmtId="0" fontId="1" fillId="9" borderId="1" xfId="0" applyFont="1" applyFill="1" applyBorder="1" applyAlignment="1" applyProtection="1">
      <alignment horizontal="center" wrapText="1"/>
      <protection locked="0"/>
    </xf>
    <xf numFmtId="0" fontId="15" fillId="3" borderId="0" xfId="0" applyFont="1" applyFill="1" applyAlignment="1">
      <alignment horizontal="left" vertical="top" wrapText="1"/>
    </xf>
    <xf numFmtId="0" fontId="15" fillId="3" borderId="0" xfId="0" applyFont="1" applyFill="1" applyAlignment="1">
      <alignment horizontal="left" vertical="top" wrapText="1"/>
    </xf>
    <xf numFmtId="0" fontId="13" fillId="3" borderId="0" xfId="0" applyFont="1" applyFill="1" applyAlignment="1">
      <alignment horizontal="left" vertical="top" wrapText="1"/>
    </xf>
    <xf numFmtId="0" fontId="0" fillId="0" borderId="1" xfId="0" applyBorder="1" applyAlignment="1">
      <alignment horizontal="center" vertical="center"/>
    </xf>
    <xf numFmtId="0" fontId="0" fillId="0" borderId="26" xfId="0" applyBorder="1" applyAlignment="1">
      <alignment horizontal="center" vertical="center"/>
    </xf>
    <xf numFmtId="0" fontId="14" fillId="0" borderId="1" xfId="0" applyFont="1" applyBorder="1" applyAlignment="1">
      <alignment horizontal="center" vertical="center"/>
    </xf>
    <xf numFmtId="0" fontId="14" fillId="0" borderId="26" xfId="0" applyFont="1" applyBorder="1" applyAlignment="1">
      <alignment horizontal="center" vertical="center"/>
    </xf>
    <xf numFmtId="0" fontId="10" fillId="0" borderId="2" xfId="0" applyFont="1" applyBorder="1" applyAlignment="1">
      <alignment horizontal="center" vertical="center"/>
    </xf>
    <xf numFmtId="0" fontId="10" fillId="0" borderId="1" xfId="0" applyFont="1" applyBorder="1" applyAlignment="1">
      <alignment horizontal="center" vertic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0" fillId="0" borderId="4" xfId="0" applyBorder="1" applyAlignment="1">
      <alignment horizontal="center" vertical="center"/>
    </xf>
    <xf numFmtId="0" fontId="0" fillId="0" borderId="28" xfId="0" applyBorder="1" applyAlignment="1">
      <alignment horizontal="center" vertical="center"/>
    </xf>
    <xf numFmtId="0" fontId="18" fillId="7" borderId="5" xfId="0" applyFont="1" applyFill="1" applyBorder="1" applyAlignment="1" applyProtection="1">
      <alignment horizontal="center" vertical="center"/>
      <protection locked="0"/>
    </xf>
    <xf numFmtId="0" fontId="18" fillId="7" borderId="6" xfId="0" applyFont="1" applyFill="1" applyBorder="1" applyAlignment="1" applyProtection="1">
      <alignment horizontal="center" vertical="center"/>
      <protection locked="0"/>
    </xf>
    <xf numFmtId="0" fontId="18" fillId="7" borderId="23" xfId="0" applyFont="1" applyFill="1" applyBorder="1" applyAlignment="1" applyProtection="1">
      <alignment horizontal="center" vertical="center"/>
      <protection locked="0"/>
    </xf>
    <xf numFmtId="0" fontId="18" fillId="7" borderId="18" xfId="0" applyFont="1" applyFill="1" applyBorder="1" applyAlignment="1" applyProtection="1">
      <alignment horizontal="center" vertical="center"/>
      <protection locked="0"/>
    </xf>
    <xf numFmtId="0" fontId="18" fillId="7" borderId="17" xfId="0" applyFont="1" applyFill="1" applyBorder="1" applyAlignment="1" applyProtection="1">
      <alignment horizontal="center" vertical="center"/>
      <protection locked="0"/>
    </xf>
    <xf numFmtId="0" fontId="18" fillId="7" borderId="19" xfId="0" applyFont="1" applyFill="1" applyBorder="1" applyAlignment="1" applyProtection="1">
      <alignment horizontal="center" vertical="center"/>
      <protection locked="0"/>
    </xf>
    <xf numFmtId="0" fontId="17" fillId="7" borderId="5" xfId="0" applyFont="1" applyFill="1" applyBorder="1" applyAlignment="1">
      <alignment horizontal="center" wrapText="1"/>
    </xf>
    <xf numFmtId="0" fontId="17" fillId="7" borderId="6" xfId="0" applyFont="1" applyFill="1" applyBorder="1" applyAlignment="1">
      <alignment horizontal="center" wrapText="1"/>
    </xf>
    <xf numFmtId="0" fontId="17" fillId="7" borderId="23" xfId="0" applyFont="1" applyFill="1" applyBorder="1" applyAlignment="1">
      <alignment horizontal="center" wrapText="1"/>
    </xf>
    <xf numFmtId="0" fontId="11" fillId="7" borderId="7" xfId="0" applyFont="1" applyFill="1" applyBorder="1" applyAlignment="1">
      <alignment horizontal="left" wrapText="1"/>
    </xf>
    <xf numFmtId="0" fontId="12" fillId="7" borderId="0" xfId="0" applyFont="1" applyFill="1" applyAlignment="1">
      <alignment horizontal="left" wrapText="1"/>
    </xf>
    <xf numFmtId="0" fontId="4" fillId="7" borderId="8" xfId="0" applyFont="1" applyFill="1" applyBorder="1" applyAlignment="1">
      <alignment horizontal="center" wrapText="1"/>
    </xf>
    <xf numFmtId="0" fontId="16" fillId="7" borderId="5" xfId="0" applyFont="1" applyFill="1" applyBorder="1" applyAlignment="1">
      <alignment horizontal="center" vertical="center"/>
    </xf>
    <xf numFmtId="0" fontId="16" fillId="7" borderId="6" xfId="0" applyFont="1" applyFill="1" applyBorder="1" applyAlignment="1">
      <alignment horizontal="center" vertical="center"/>
    </xf>
    <xf numFmtId="0" fontId="16" fillId="7" borderId="23" xfId="0" applyFont="1" applyFill="1" applyBorder="1" applyAlignment="1">
      <alignment horizontal="center" vertical="center"/>
    </xf>
    <xf numFmtId="0" fontId="16" fillId="7" borderId="18" xfId="0" applyFont="1" applyFill="1" applyBorder="1" applyAlignment="1">
      <alignment horizontal="center" vertical="center"/>
    </xf>
    <xf numFmtId="0" fontId="16" fillId="7" borderId="17" xfId="0" applyFont="1" applyFill="1" applyBorder="1" applyAlignment="1">
      <alignment horizontal="center" vertical="center"/>
    </xf>
    <xf numFmtId="0" fontId="16" fillId="7" borderId="19" xfId="0" applyFont="1" applyFill="1" applyBorder="1" applyAlignment="1">
      <alignment horizontal="center" vertical="center"/>
    </xf>
    <xf numFmtId="0" fontId="4" fillId="5" borderId="8" xfId="0" applyFont="1" applyFill="1" applyBorder="1" applyAlignment="1">
      <alignment horizontal="center" wrapText="1"/>
    </xf>
    <xf numFmtId="0" fontId="4" fillId="5" borderId="19" xfId="0" applyFont="1" applyFill="1" applyBorder="1" applyAlignment="1">
      <alignment horizontal="center" wrapText="1"/>
    </xf>
    <xf numFmtId="0" fontId="17" fillId="5" borderId="5" xfId="0" applyFont="1" applyFill="1" applyBorder="1" applyAlignment="1">
      <alignment horizontal="center"/>
    </xf>
    <xf numFmtId="0" fontId="17" fillId="5" borderId="6" xfId="0" applyFont="1" applyFill="1" applyBorder="1" applyAlignment="1">
      <alignment horizontal="center"/>
    </xf>
    <xf numFmtId="0" fontId="17" fillId="5" borderId="23" xfId="0" applyFont="1" applyFill="1" applyBorder="1" applyAlignment="1">
      <alignment horizontal="center"/>
    </xf>
    <xf numFmtId="0" fontId="23" fillId="3" borderId="10" xfId="0" applyFont="1" applyFill="1" applyBorder="1" applyAlignment="1" applyProtection="1">
      <alignment horizontal="center" vertical="center" wrapText="1"/>
      <protection locked="0"/>
    </xf>
    <xf numFmtId="0" fontId="23" fillId="3" borderId="10" xfId="0" applyFont="1" applyFill="1" applyBorder="1" applyAlignment="1" applyProtection="1">
      <alignment horizontal="center" vertical="center"/>
      <protection locked="0"/>
    </xf>
    <xf numFmtId="0" fontId="5" fillId="5" borderId="32" xfId="0" applyFont="1" applyFill="1" applyBorder="1" applyAlignment="1" applyProtection="1">
      <alignment horizontal="center" vertical="center" wrapText="1"/>
      <protection locked="0"/>
    </xf>
    <xf numFmtId="0" fontId="5" fillId="5" borderId="16" xfId="0" applyFont="1" applyFill="1" applyBorder="1" applyAlignment="1" applyProtection="1">
      <alignment horizontal="center" vertical="center" wrapText="1"/>
      <protection locked="0"/>
    </xf>
    <xf numFmtId="0" fontId="5" fillId="5" borderId="15" xfId="0" applyFont="1" applyFill="1" applyBorder="1" applyAlignment="1" applyProtection="1">
      <alignment horizontal="center" vertical="center" wrapText="1"/>
      <protection locked="0"/>
    </xf>
    <xf numFmtId="0" fontId="5" fillId="5" borderId="29" xfId="0" applyFont="1" applyFill="1" applyBorder="1" applyAlignment="1" applyProtection="1">
      <alignment horizontal="center" vertical="center" wrapText="1"/>
      <protection locked="0"/>
    </xf>
    <xf numFmtId="0" fontId="5" fillId="5" borderId="0" xfId="0" applyFont="1" applyFill="1" applyAlignment="1" applyProtection="1">
      <alignment horizontal="center" vertical="center" wrapText="1"/>
      <protection locked="0"/>
    </xf>
    <xf numFmtId="0" fontId="5" fillId="5" borderId="20" xfId="0" applyFont="1" applyFill="1" applyBorder="1" applyAlignment="1" applyProtection="1">
      <alignment horizontal="center" vertical="center" wrapText="1"/>
      <protection locked="0"/>
    </xf>
    <xf numFmtId="0" fontId="5" fillId="5" borderId="30" xfId="0" applyFont="1" applyFill="1" applyBorder="1" applyAlignment="1" applyProtection="1">
      <alignment horizontal="center" vertical="center" wrapText="1"/>
      <protection locked="0"/>
    </xf>
    <xf numFmtId="0" fontId="5" fillId="5" borderId="17" xfId="0" applyFont="1" applyFill="1" applyBorder="1" applyAlignment="1" applyProtection="1">
      <alignment horizontal="center" vertical="center" wrapText="1"/>
      <protection locked="0"/>
    </xf>
    <xf numFmtId="0" fontId="5" fillId="5" borderId="21" xfId="0" applyFont="1" applyFill="1" applyBorder="1" applyAlignment="1" applyProtection="1">
      <alignment horizontal="center" vertical="center" wrapText="1"/>
      <protection locked="0"/>
    </xf>
    <xf numFmtId="0" fontId="4" fillId="3" borderId="0" xfId="0" applyFont="1" applyFill="1" applyAlignment="1" applyProtection="1">
      <alignment horizontal="center" vertical="center" wrapText="1"/>
      <protection locked="0"/>
    </xf>
    <xf numFmtId="0" fontId="9" fillId="7" borderId="5" xfId="0" applyFont="1" applyFill="1" applyBorder="1" applyAlignment="1" applyProtection="1">
      <alignment horizontal="center" vertical="center"/>
      <protection locked="0"/>
    </xf>
    <xf numFmtId="0" fontId="9" fillId="7" borderId="6" xfId="0" applyFont="1" applyFill="1" applyBorder="1" applyAlignment="1" applyProtection="1">
      <alignment horizontal="center" vertical="center"/>
      <protection locked="0"/>
    </xf>
    <xf numFmtId="0" fontId="9" fillId="7" borderId="23" xfId="0" applyFont="1" applyFill="1" applyBorder="1" applyAlignment="1" applyProtection="1">
      <alignment horizontal="center" vertical="center"/>
      <protection locked="0"/>
    </xf>
    <xf numFmtId="0" fontId="9" fillId="7" borderId="7" xfId="0" applyFont="1" applyFill="1" applyBorder="1" applyAlignment="1" applyProtection="1">
      <alignment horizontal="center" vertical="center"/>
      <protection locked="0"/>
    </xf>
    <xf numFmtId="0" fontId="9" fillId="7" borderId="0" xfId="0" applyFont="1" applyFill="1" applyAlignment="1" applyProtection="1">
      <alignment horizontal="center" vertical="center"/>
      <protection locked="0"/>
    </xf>
    <xf numFmtId="0" fontId="9" fillId="7" borderId="8" xfId="0" applyFont="1" applyFill="1" applyBorder="1" applyAlignment="1" applyProtection="1">
      <alignment horizontal="center" vertical="center"/>
      <protection locked="0"/>
    </xf>
    <xf numFmtId="0" fontId="5" fillId="0" borderId="0" xfId="0" applyFont="1" applyAlignment="1" applyProtection="1">
      <alignment horizontal="center" vertical="center" wrapText="1"/>
      <protection locked="0"/>
    </xf>
    <xf numFmtId="0" fontId="16" fillId="7" borderId="32" xfId="0" applyFont="1" applyFill="1" applyBorder="1" applyAlignment="1" applyProtection="1">
      <alignment horizontal="center" vertical="center" wrapText="1"/>
      <protection locked="0"/>
    </xf>
    <xf numFmtId="0" fontId="1" fillId="7" borderId="16" xfId="0" applyFont="1" applyFill="1" applyBorder="1" applyAlignment="1" applyProtection="1">
      <alignment horizontal="center" vertical="center" wrapText="1"/>
      <protection locked="0"/>
    </xf>
    <xf numFmtId="0" fontId="1" fillId="7" borderId="15" xfId="0" applyFont="1" applyFill="1" applyBorder="1" applyAlignment="1" applyProtection="1">
      <alignment horizontal="center" vertical="center" wrapText="1"/>
      <protection locked="0"/>
    </xf>
    <xf numFmtId="0" fontId="1" fillId="7" borderId="29" xfId="0" applyFont="1" applyFill="1" applyBorder="1" applyAlignment="1" applyProtection="1">
      <alignment horizontal="center" vertical="center" wrapText="1"/>
      <protection locked="0"/>
    </xf>
    <xf numFmtId="0" fontId="1" fillId="7" borderId="0" xfId="0" applyFont="1" applyFill="1" applyAlignment="1" applyProtection="1">
      <alignment horizontal="center" vertical="center" wrapText="1"/>
      <protection locked="0"/>
    </xf>
    <xf numFmtId="0" fontId="1" fillId="7" borderId="20" xfId="0" applyFont="1" applyFill="1" applyBorder="1" applyAlignment="1" applyProtection="1">
      <alignment horizontal="center" vertical="center" wrapText="1"/>
      <protection locked="0"/>
    </xf>
    <xf numFmtId="0" fontId="1" fillId="7" borderId="30" xfId="0" applyFont="1" applyFill="1" applyBorder="1" applyAlignment="1" applyProtection="1">
      <alignment horizontal="center" vertical="center" wrapText="1"/>
      <protection locked="0"/>
    </xf>
    <xf numFmtId="0" fontId="1" fillId="7" borderId="17" xfId="0" applyFont="1" applyFill="1" applyBorder="1" applyAlignment="1" applyProtection="1">
      <alignment horizontal="center" vertical="center" wrapText="1"/>
      <protection locked="0"/>
    </xf>
    <xf numFmtId="0" fontId="1" fillId="7" borderId="21" xfId="0" applyFont="1" applyFill="1" applyBorder="1" applyAlignment="1" applyProtection="1">
      <alignment horizontal="center" vertical="center" wrapText="1"/>
      <protection locked="0"/>
    </xf>
    <xf numFmtId="0" fontId="23" fillId="3" borderId="0" xfId="0" applyFont="1" applyFill="1" applyAlignment="1" applyProtection="1">
      <alignment horizontal="center" vertical="center" wrapText="1"/>
      <protection locked="0"/>
    </xf>
    <xf numFmtId="0" fontId="17" fillId="7" borderId="6" xfId="0" applyFont="1" applyFill="1" applyBorder="1" applyAlignment="1">
      <alignment horizontal="center"/>
    </xf>
    <xf numFmtId="0" fontId="17" fillId="7" borderId="23" xfId="0" applyFont="1" applyFill="1" applyBorder="1" applyAlignment="1">
      <alignment horizontal="center"/>
    </xf>
    <xf numFmtId="0" fontId="16" fillId="7" borderId="5" xfId="0" applyFont="1" applyFill="1" applyBorder="1" applyAlignment="1">
      <alignment horizontal="center"/>
    </xf>
    <xf numFmtId="0" fontId="16" fillId="7" borderId="6" xfId="0" applyFont="1" applyFill="1" applyBorder="1" applyAlignment="1">
      <alignment horizontal="center"/>
    </xf>
    <xf numFmtId="0" fontId="4" fillId="7" borderId="23" xfId="0" applyFont="1" applyFill="1" applyBorder="1" applyAlignment="1">
      <alignment horizontal="center" vertical="center" wrapText="1"/>
    </xf>
    <xf numFmtId="0" fontId="4" fillId="7" borderId="8" xfId="0" applyFont="1" applyFill="1" applyBorder="1" applyAlignment="1">
      <alignment horizontal="center" vertical="center" wrapText="1"/>
    </xf>
    <xf numFmtId="0" fontId="12" fillId="7" borderId="7" xfId="0" applyFont="1" applyFill="1" applyBorder="1" applyAlignment="1">
      <alignment horizontal="center"/>
    </xf>
    <xf numFmtId="0" fontId="12" fillId="7" borderId="0" xfId="0" applyFont="1" applyFill="1" applyAlignment="1">
      <alignment horizontal="center"/>
    </xf>
    <xf numFmtId="0" fontId="9" fillId="7" borderId="9" xfId="0" applyFont="1" applyFill="1" applyBorder="1" applyAlignment="1" applyProtection="1">
      <alignment horizontal="center" vertical="center"/>
      <protection locked="0"/>
    </xf>
    <xf numFmtId="0" fontId="9" fillId="7" borderId="10" xfId="0" applyFont="1" applyFill="1" applyBorder="1" applyAlignment="1" applyProtection="1">
      <alignment horizontal="center" vertical="center"/>
      <protection locked="0"/>
    </xf>
    <xf numFmtId="0" fontId="9" fillId="7" borderId="11" xfId="0" applyFont="1" applyFill="1" applyBorder="1" applyAlignment="1" applyProtection="1">
      <alignment horizontal="center" vertical="center"/>
      <protection locked="0"/>
    </xf>
    <xf numFmtId="0" fontId="0" fillId="6" borderId="5" xfId="0" applyFill="1" applyBorder="1" applyProtection="1">
      <protection locked="0"/>
    </xf>
    <xf numFmtId="0" fontId="2" fillId="6" borderId="6" xfId="0" applyFont="1" applyFill="1" applyBorder="1" applyAlignment="1" applyProtection="1">
      <alignment horizontal="center"/>
      <protection locked="0"/>
    </xf>
    <xf numFmtId="0" fontId="2" fillId="6" borderId="6" xfId="0" applyFont="1" applyFill="1" applyBorder="1" applyAlignment="1" applyProtection="1">
      <alignment horizontal="center" wrapText="1"/>
      <protection locked="0"/>
    </xf>
    <xf numFmtId="0" fontId="2" fillId="6" borderId="43" xfId="0" applyFont="1" applyFill="1" applyBorder="1" applyAlignment="1" applyProtection="1">
      <alignment horizontal="center" wrapText="1"/>
      <protection locked="0"/>
    </xf>
    <xf numFmtId="0" fontId="2" fillId="6" borderId="46" xfId="0" applyFont="1" applyFill="1" applyBorder="1" applyAlignment="1" applyProtection="1">
      <alignment horizontal="center" vertical="center" wrapText="1"/>
      <protection locked="0"/>
    </xf>
    <xf numFmtId="0" fontId="2" fillId="6" borderId="47" xfId="0" applyFont="1" applyFill="1" applyBorder="1" applyAlignment="1" applyProtection="1">
      <alignment horizontal="center" vertical="center" wrapText="1"/>
      <protection locked="0"/>
    </xf>
    <xf numFmtId="0" fontId="2" fillId="6" borderId="48" xfId="0" applyFont="1" applyFill="1" applyBorder="1" applyAlignment="1" applyProtection="1">
      <alignment horizontal="center" vertical="center" wrapText="1"/>
      <protection locked="0"/>
    </xf>
    <xf numFmtId="0" fontId="2" fillId="6" borderId="49" xfId="0" applyFont="1" applyFill="1" applyBorder="1" applyAlignment="1" applyProtection="1">
      <alignment horizontal="center" vertical="center" wrapText="1"/>
      <protection locked="0"/>
    </xf>
    <xf numFmtId="0" fontId="2" fillId="6" borderId="24" xfId="0" applyFont="1" applyFill="1" applyBorder="1" applyAlignment="1" applyProtection="1">
      <alignment horizontal="center" vertical="center" wrapText="1"/>
      <protection locked="0"/>
    </xf>
    <xf numFmtId="0" fontId="1" fillId="6" borderId="50" xfId="0" applyFont="1" applyFill="1" applyBorder="1" applyAlignment="1" applyProtection="1">
      <alignment horizontal="center" vertical="center" wrapText="1"/>
      <protection locked="0"/>
    </xf>
    <xf numFmtId="0" fontId="1" fillId="6" borderId="7" xfId="0" applyFont="1" applyFill="1" applyBorder="1" applyProtection="1">
      <protection locked="0"/>
    </xf>
    <xf numFmtId="0" fontId="2" fillId="6" borderId="0" xfId="0" applyFont="1" applyFill="1" applyAlignment="1" applyProtection="1">
      <alignment horizontal="center"/>
      <protection locked="0"/>
    </xf>
    <xf numFmtId="0" fontId="2" fillId="6" borderId="0" xfId="0" applyFont="1" applyFill="1" applyAlignment="1" applyProtection="1">
      <alignment horizontal="center" wrapText="1"/>
      <protection locked="0"/>
    </xf>
    <xf numFmtId="0" fontId="2" fillId="6" borderId="20" xfId="0" applyFont="1" applyFill="1" applyBorder="1" applyAlignment="1" applyProtection="1">
      <alignment horizontal="center" wrapText="1"/>
      <protection locked="0"/>
    </xf>
    <xf numFmtId="0" fontId="2" fillId="6" borderId="13" xfId="0" applyFont="1" applyFill="1" applyBorder="1" applyAlignment="1" applyProtection="1">
      <alignment horizontal="center" wrapText="1"/>
      <protection locked="0"/>
    </xf>
    <xf numFmtId="0" fontId="2" fillId="6" borderId="13" xfId="0" applyFont="1" applyFill="1" applyBorder="1" applyAlignment="1" applyProtection="1">
      <alignment horizontal="center" vertical="center" wrapText="1"/>
      <protection locked="0"/>
    </xf>
    <xf numFmtId="0" fontId="2" fillId="6" borderId="30" xfId="0" applyFont="1" applyFill="1" applyBorder="1" applyAlignment="1" applyProtection="1">
      <alignment horizontal="center" vertical="center" wrapText="1"/>
      <protection locked="0"/>
    </xf>
    <xf numFmtId="0" fontId="2" fillId="6" borderId="22" xfId="0" applyFont="1" applyFill="1" applyBorder="1" applyAlignment="1" applyProtection="1">
      <alignment horizontal="center" vertical="center" wrapText="1"/>
      <protection locked="0"/>
    </xf>
    <xf numFmtId="0" fontId="2" fillId="6" borderId="34" xfId="0" applyFont="1" applyFill="1" applyBorder="1" applyAlignment="1" applyProtection="1">
      <alignment horizontal="center" vertical="center" wrapText="1"/>
      <protection locked="0"/>
    </xf>
    <xf numFmtId="0" fontId="1" fillId="6" borderId="35" xfId="0" applyFont="1" applyFill="1" applyBorder="1" applyAlignment="1" applyProtection="1">
      <alignment horizontal="center" vertical="center" wrapText="1"/>
      <protection locked="0"/>
    </xf>
    <xf numFmtId="0" fontId="13" fillId="6" borderId="7" xfId="0" applyFont="1" applyFill="1" applyBorder="1" applyAlignment="1">
      <alignment vertical="center"/>
    </xf>
    <xf numFmtId="0" fontId="14" fillId="6" borderId="0" xfId="0" applyFont="1" applyFill="1" applyAlignment="1">
      <alignment vertical="center"/>
    </xf>
    <xf numFmtId="0" fontId="10" fillId="6" borderId="0" xfId="0" applyFont="1" applyFill="1" applyAlignment="1">
      <alignment horizontal="center" vertical="center"/>
    </xf>
    <xf numFmtId="0" fontId="13" fillId="6" borderId="8" xfId="0" applyFont="1" applyFill="1" applyBorder="1" applyAlignment="1">
      <alignment horizontal="center" vertical="center"/>
    </xf>
    <xf numFmtId="0" fontId="15" fillId="6" borderId="7" xfId="0" applyFont="1" applyFill="1" applyBorder="1" applyAlignment="1">
      <alignment vertical="center"/>
    </xf>
    <xf numFmtId="0" fontId="14" fillId="6" borderId="0" xfId="0" applyFont="1" applyFill="1" applyAlignment="1">
      <alignment horizontal="center" vertical="center"/>
    </xf>
    <xf numFmtId="0" fontId="15" fillId="6" borderId="9" xfId="0" applyFont="1" applyFill="1" applyBorder="1" applyAlignment="1">
      <alignment vertical="center"/>
    </xf>
    <xf numFmtId="0" fontId="15" fillId="6" borderId="10" xfId="0" applyFont="1" applyFill="1" applyBorder="1" applyAlignment="1">
      <alignment vertical="center"/>
    </xf>
    <xf numFmtId="0" fontId="14" fillId="6" borderId="10" xfId="0" applyFont="1" applyFill="1" applyBorder="1" applyAlignment="1">
      <alignment horizontal="center" vertical="center"/>
    </xf>
    <xf numFmtId="0" fontId="15" fillId="6" borderId="10" xfId="0" applyFont="1" applyFill="1" applyBorder="1" applyAlignment="1">
      <alignment horizontal="center" vertical="center"/>
    </xf>
    <xf numFmtId="0" fontId="13" fillId="6" borderId="11" xfId="0" applyFont="1" applyFill="1" applyBorder="1" applyAlignment="1">
      <alignment horizontal="center" vertical="center"/>
    </xf>
    <xf numFmtId="0" fontId="0" fillId="10" borderId="36" xfId="0" applyFill="1" applyBorder="1" applyProtection="1">
      <protection locked="0"/>
    </xf>
    <xf numFmtId="0" fontId="2" fillId="10" borderId="33" xfId="0" applyFont="1" applyFill="1" applyBorder="1" applyAlignment="1" applyProtection="1">
      <alignment horizontal="center"/>
      <protection locked="0"/>
    </xf>
    <xf numFmtId="0" fontId="2" fillId="10" borderId="33" xfId="0" applyFont="1" applyFill="1" applyBorder="1" applyAlignment="1" applyProtection="1">
      <alignment horizontal="center" wrapText="1"/>
      <protection locked="0"/>
    </xf>
    <xf numFmtId="0" fontId="2" fillId="10" borderId="33" xfId="0" applyFont="1" applyFill="1" applyBorder="1" applyAlignment="1" applyProtection="1">
      <alignment vertical="center"/>
      <protection locked="0"/>
    </xf>
    <xf numFmtId="0" fontId="2" fillId="10" borderId="33" xfId="0" applyFont="1" applyFill="1" applyBorder="1" applyAlignment="1" applyProtection="1">
      <alignment horizontal="center" vertical="center" wrapText="1"/>
      <protection locked="0"/>
    </xf>
    <xf numFmtId="0" fontId="27" fillId="10" borderId="33" xfId="0" applyFont="1" applyFill="1" applyBorder="1" applyAlignment="1" applyProtection="1">
      <alignment horizontal="center" vertical="center" wrapText="1"/>
      <protection locked="0"/>
    </xf>
    <xf numFmtId="0" fontId="1" fillId="10" borderId="37" xfId="0" applyFont="1" applyFill="1" applyBorder="1" applyAlignment="1" applyProtection="1">
      <alignment horizontal="center" vertical="center" wrapText="1"/>
      <protection locked="0"/>
    </xf>
    <xf numFmtId="0" fontId="0" fillId="10" borderId="7" xfId="0" applyFill="1" applyBorder="1"/>
    <xf numFmtId="0" fontId="1" fillId="10" borderId="33" xfId="0" applyFont="1" applyFill="1" applyBorder="1" applyAlignment="1">
      <alignment horizontal="center"/>
    </xf>
    <xf numFmtId="0" fontId="3" fillId="10" borderId="33" xfId="0" applyFont="1" applyFill="1" applyBorder="1" applyAlignment="1">
      <alignment horizontal="center"/>
    </xf>
    <xf numFmtId="0" fontId="3" fillId="10" borderId="33" xfId="0" applyFont="1" applyFill="1" applyBorder="1" applyAlignment="1">
      <alignment horizontal="center" wrapText="1"/>
    </xf>
    <xf numFmtId="0" fontId="28" fillId="10" borderId="33" xfId="0" applyFont="1" applyFill="1" applyBorder="1" applyAlignment="1">
      <alignment horizontal="center"/>
    </xf>
    <xf numFmtId="0" fontId="3" fillId="10" borderId="33" xfId="0" applyFont="1" applyFill="1" applyBorder="1" applyAlignment="1" applyProtection="1">
      <alignment horizontal="center"/>
      <protection locked="0"/>
    </xf>
    <xf numFmtId="0" fontId="0" fillId="10" borderId="37" xfId="0" applyFill="1" applyBorder="1" applyProtection="1">
      <protection locked="0"/>
    </xf>
    <xf numFmtId="0" fontId="0" fillId="5" borderId="0" xfId="0" applyFill="1" applyProtection="1">
      <protection locked="0"/>
    </xf>
    <xf numFmtId="0" fontId="0" fillId="5" borderId="36" xfId="0" applyFill="1" applyBorder="1"/>
    <xf numFmtId="0" fontId="1" fillId="5" borderId="33" xfId="0" applyFont="1" applyFill="1" applyBorder="1" applyAlignment="1">
      <alignment horizontal="center"/>
    </xf>
    <xf numFmtId="0" fontId="3" fillId="5" borderId="33" xfId="0" applyFont="1" applyFill="1" applyBorder="1" applyAlignment="1">
      <alignment horizontal="center"/>
    </xf>
    <xf numFmtId="0" fontId="3" fillId="5" borderId="33" xfId="0" applyFont="1" applyFill="1" applyBorder="1" applyAlignment="1">
      <alignment horizontal="center" wrapText="1"/>
    </xf>
    <xf numFmtId="0" fontId="28" fillId="5" borderId="33" xfId="0" applyFont="1" applyFill="1" applyBorder="1" applyAlignment="1">
      <alignment horizontal="center"/>
    </xf>
    <xf numFmtId="0" fontId="3" fillId="5" borderId="33" xfId="0" applyFont="1" applyFill="1" applyBorder="1" applyAlignment="1" applyProtection="1">
      <alignment horizontal="center"/>
      <protection locked="0"/>
    </xf>
    <xf numFmtId="0" fontId="0" fillId="5" borderId="37" xfId="0" applyFill="1" applyBorder="1" applyProtection="1">
      <protection locked="0"/>
    </xf>
    <xf numFmtId="0" fontId="11" fillId="5" borderId="52" xfId="0" applyFont="1" applyFill="1" applyBorder="1" applyAlignment="1">
      <alignment horizontal="left" vertical="center"/>
    </xf>
    <xf numFmtId="0" fontId="11" fillId="5" borderId="51" xfId="0" applyFont="1" applyFill="1" applyBorder="1" applyAlignment="1">
      <alignment horizontal="left" vertical="center"/>
    </xf>
    <xf numFmtId="0" fontId="11" fillId="5" borderId="51" xfId="0" applyFont="1" applyFill="1" applyBorder="1" applyAlignment="1">
      <alignment horizontal="center" vertical="center"/>
    </xf>
    <xf numFmtId="0" fontId="4" fillId="5" borderId="53" xfId="0" applyFont="1" applyFill="1" applyBorder="1" applyAlignment="1">
      <alignment horizontal="center" vertical="center"/>
    </xf>
    <xf numFmtId="0" fontId="11" fillId="5" borderId="9" xfId="0" applyFont="1" applyFill="1" applyBorder="1" applyAlignment="1">
      <alignment horizontal="left" vertical="center"/>
    </xf>
    <xf numFmtId="0" fontId="11" fillId="5" borderId="10" xfId="0" applyFont="1" applyFill="1" applyBorder="1" applyAlignment="1">
      <alignment horizontal="left" vertical="center"/>
    </xf>
    <xf numFmtId="0" fontId="11" fillId="5" borderId="10" xfId="0" applyFont="1" applyFill="1" applyBorder="1" applyAlignment="1">
      <alignment horizontal="center" vertical="center"/>
    </xf>
    <xf numFmtId="0" fontId="4" fillId="5" borderId="11" xfId="0" applyFont="1" applyFill="1" applyBorder="1" applyAlignment="1">
      <alignment horizontal="center" vertical="center"/>
    </xf>
    <xf numFmtId="49" fontId="4" fillId="5" borderId="23" xfId="0" applyNumberFormat="1" applyFont="1" applyFill="1" applyBorder="1" applyAlignment="1">
      <alignment horizontal="center" wrapText="1"/>
    </xf>
    <xf numFmtId="49" fontId="4" fillId="5" borderId="19" xfId="0" applyNumberFormat="1" applyFont="1" applyFill="1" applyBorder="1" applyAlignment="1">
      <alignment horizontal="center" wrapText="1"/>
    </xf>
    <xf numFmtId="0" fontId="16" fillId="5" borderId="5" xfId="0" applyFont="1" applyFill="1" applyBorder="1" applyAlignment="1">
      <alignment horizontal="right"/>
    </xf>
    <xf numFmtId="0" fontId="16" fillId="5" borderId="6" xfId="0" applyFont="1" applyFill="1" applyBorder="1" applyAlignment="1">
      <alignment horizontal="right"/>
    </xf>
    <xf numFmtId="0" fontId="12" fillId="5" borderId="7" xfId="0" applyFont="1" applyFill="1" applyBorder="1" applyAlignment="1">
      <alignment horizontal="right"/>
    </xf>
    <xf numFmtId="0" fontId="12" fillId="5" borderId="0" xfId="0" applyFont="1" applyFill="1" applyAlignment="1">
      <alignment horizontal="right"/>
    </xf>
    <xf numFmtId="0" fontId="1" fillId="8" borderId="31" xfId="0" applyFont="1" applyFill="1" applyBorder="1" applyAlignment="1">
      <alignment horizontal="center"/>
    </xf>
    <xf numFmtId="0" fontId="1" fillId="8" borderId="33" xfId="0" applyFont="1" applyFill="1" applyBorder="1" applyAlignment="1">
      <alignment horizontal="center"/>
    </xf>
    <xf numFmtId="0" fontId="3" fillId="8" borderId="33" xfId="0" applyFont="1" applyFill="1" applyBorder="1" applyAlignment="1">
      <alignment horizontal="center"/>
    </xf>
    <xf numFmtId="0" fontId="3" fillId="8" borderId="33" xfId="0" applyFont="1" applyFill="1" applyBorder="1" applyAlignment="1">
      <alignment horizontal="center" wrapText="1"/>
    </xf>
    <xf numFmtId="0" fontId="3" fillId="8" borderId="33" xfId="0" applyFont="1" applyFill="1" applyBorder="1"/>
    <xf numFmtId="0" fontId="28" fillId="8" borderId="33" xfId="0" applyFont="1" applyFill="1" applyBorder="1"/>
    <xf numFmtId="0" fontId="3" fillId="8" borderId="33" xfId="0" applyFont="1" applyFill="1" applyBorder="1" applyAlignment="1" applyProtection="1">
      <alignment horizontal="center"/>
      <protection locked="0"/>
    </xf>
    <xf numFmtId="0" fontId="0" fillId="8" borderId="14" xfId="0" applyFill="1" applyBorder="1" applyProtection="1">
      <protection locked="0"/>
    </xf>
    <xf numFmtId="0" fontId="1" fillId="11" borderId="2" xfId="0" applyFont="1" applyFill="1" applyBorder="1" applyProtection="1">
      <protection locked="0"/>
    </xf>
    <xf numFmtId="0" fontId="1" fillId="11" borderId="17" xfId="0" applyFont="1" applyFill="1" applyBorder="1" applyAlignment="1" applyProtection="1">
      <alignment horizontal="center" wrapText="1"/>
      <protection locked="0"/>
    </xf>
    <xf numFmtId="0" fontId="2" fillId="11" borderId="1" xfId="0" applyFont="1" applyFill="1" applyBorder="1" applyAlignment="1" applyProtection="1">
      <alignment horizontal="center"/>
      <protection locked="0"/>
    </xf>
    <xf numFmtId="0" fontId="2" fillId="11" borderId="1" xfId="0" applyFont="1" applyFill="1" applyBorder="1" applyAlignment="1" applyProtection="1">
      <alignment horizontal="center" wrapText="1"/>
      <protection locked="0"/>
    </xf>
    <xf numFmtId="0" fontId="1" fillId="11" borderId="1" xfId="0" applyFont="1" applyFill="1" applyBorder="1" applyAlignment="1" applyProtection="1">
      <alignment horizontal="center" wrapText="1"/>
      <protection locked="0"/>
    </xf>
    <xf numFmtId="0" fontId="2" fillId="11" borderId="1" xfId="0" applyFont="1" applyFill="1" applyBorder="1" applyAlignment="1" applyProtection="1">
      <alignment horizontal="center" vertical="center" wrapText="1"/>
      <protection locked="0"/>
    </xf>
    <xf numFmtId="0" fontId="1" fillId="11" borderId="25" xfId="0" applyFont="1" applyFill="1" applyBorder="1" applyAlignment="1" applyProtection="1">
      <alignment horizontal="center" vertical="center" wrapText="1"/>
      <protection locked="0"/>
    </xf>
    <xf numFmtId="0" fontId="1" fillId="9" borderId="2" xfId="0" applyFont="1" applyFill="1" applyBorder="1" applyProtection="1">
      <protection locked="0"/>
    </xf>
    <xf numFmtId="0" fontId="1" fillId="9" borderId="25" xfId="0" applyFont="1" applyFill="1" applyBorder="1" applyAlignment="1" applyProtection="1">
      <alignment horizontal="center" wrapText="1"/>
      <protection locked="0"/>
    </xf>
    <xf numFmtId="0" fontId="0" fillId="6" borderId="7" xfId="0" applyFill="1" applyBorder="1" applyProtection="1">
      <protection locked="0"/>
    </xf>
    <xf numFmtId="0" fontId="11" fillId="6" borderId="0" xfId="0" applyFont="1" applyFill="1" applyProtection="1">
      <protection locked="0"/>
    </xf>
    <xf numFmtId="0" fontId="2" fillId="6" borderId="17" xfId="0" applyFont="1" applyFill="1" applyBorder="1" applyAlignment="1" applyProtection="1">
      <alignment horizontal="center" vertical="center" wrapText="1"/>
      <protection locked="0"/>
    </xf>
    <xf numFmtId="0" fontId="2" fillId="6" borderId="21" xfId="0" applyFont="1" applyFill="1" applyBorder="1" applyAlignment="1" applyProtection="1">
      <alignment horizontal="center" vertical="center" wrapText="1"/>
      <protection locked="0"/>
    </xf>
    <xf numFmtId="0" fontId="2" fillId="6" borderId="13" xfId="0" applyFont="1" applyFill="1" applyBorder="1" applyAlignment="1" applyProtection="1">
      <alignment horizontal="center" vertical="center" wrapText="1"/>
      <protection locked="0"/>
    </xf>
    <xf numFmtId="0" fontId="0" fillId="6" borderId="0" xfId="0" applyFill="1" applyProtection="1">
      <protection locked="0"/>
    </xf>
    <xf numFmtId="0" fontId="16" fillId="6" borderId="44" xfId="0" applyFont="1" applyFill="1" applyBorder="1" applyAlignment="1">
      <alignment horizontal="center" vertical="center"/>
    </xf>
    <xf numFmtId="0" fontId="16" fillId="6" borderId="16" xfId="0" applyFont="1" applyFill="1" applyBorder="1" applyAlignment="1">
      <alignment horizontal="center" vertical="center"/>
    </xf>
    <xf numFmtId="0" fontId="16" fillId="6" borderId="32" xfId="0" applyFont="1" applyFill="1" applyBorder="1" applyAlignment="1">
      <alignment horizontal="center" vertical="center" wrapText="1"/>
    </xf>
    <xf numFmtId="0" fontId="16" fillId="6" borderId="45" xfId="0" applyFont="1" applyFill="1" applyBorder="1" applyAlignment="1">
      <alignment horizontal="center" vertical="center" wrapText="1"/>
    </xf>
    <xf numFmtId="0" fontId="0" fillId="6" borderId="18" xfId="0" applyFill="1" applyBorder="1" applyProtection="1">
      <protection locked="0"/>
    </xf>
    <xf numFmtId="0" fontId="2" fillId="6" borderId="17" xfId="0" applyFont="1" applyFill="1" applyBorder="1" applyAlignment="1" applyProtection="1">
      <alignment horizontal="center"/>
      <protection locked="0"/>
    </xf>
    <xf numFmtId="0" fontId="2" fillId="6" borderId="17" xfId="0" applyFont="1" applyFill="1" applyBorder="1" applyAlignment="1" applyProtection="1">
      <alignment horizontal="center" wrapText="1"/>
      <protection locked="0"/>
    </xf>
    <xf numFmtId="0" fontId="2" fillId="6" borderId="21" xfId="0" applyFont="1" applyFill="1" applyBorder="1" applyAlignment="1" applyProtection="1">
      <alignment horizontal="center" wrapText="1"/>
      <protection locked="0"/>
    </xf>
    <xf numFmtId="0" fontId="2" fillId="6" borderId="1" xfId="0" applyFont="1" applyFill="1" applyBorder="1" applyAlignment="1" applyProtection="1">
      <alignment horizontal="center" wrapText="1"/>
      <protection locked="0"/>
    </xf>
    <xf numFmtId="0" fontId="2" fillId="6" borderId="1" xfId="0" applyFont="1" applyFill="1" applyBorder="1" applyAlignment="1" applyProtection="1">
      <alignment horizontal="center" vertical="center" wrapText="1"/>
      <protection locked="0"/>
    </xf>
    <xf numFmtId="0" fontId="1" fillId="6" borderId="25" xfId="0" applyFont="1" applyFill="1" applyBorder="1" applyAlignment="1" applyProtection="1">
      <alignment horizontal="center" vertical="center" wrapText="1"/>
      <protection locked="0"/>
    </xf>
    <xf numFmtId="0" fontId="16" fillId="6" borderId="7" xfId="0" applyFont="1" applyFill="1" applyBorder="1" applyAlignment="1">
      <alignment horizontal="center" vertical="center"/>
    </xf>
    <xf numFmtId="0" fontId="16" fillId="6" borderId="0" xfId="0" applyFont="1" applyFill="1" applyAlignment="1">
      <alignment horizontal="center" vertical="center"/>
    </xf>
    <xf numFmtId="0" fontId="16" fillId="6" borderId="30" xfId="0" applyFont="1" applyFill="1" applyBorder="1" applyAlignment="1">
      <alignment horizontal="center" vertical="center" wrapText="1"/>
    </xf>
    <xf numFmtId="0" fontId="16" fillId="6" borderId="19" xfId="0" applyFont="1" applyFill="1" applyBorder="1" applyAlignment="1">
      <alignment horizontal="center" vertical="center" wrapText="1"/>
    </xf>
    <xf numFmtId="0" fontId="30" fillId="12" borderId="13" xfId="0" applyFont="1" applyFill="1" applyBorder="1" applyAlignment="1" applyProtection="1">
      <alignment horizontal="center" vertical="center" wrapText="1"/>
      <protection locked="0"/>
    </xf>
    <xf numFmtId="0" fontId="30" fillId="12" borderId="22" xfId="0" applyFont="1" applyFill="1" applyBorder="1" applyAlignment="1" applyProtection="1">
      <alignment horizontal="center" vertical="center" wrapText="1"/>
      <protection locked="0"/>
    </xf>
    <xf numFmtId="0" fontId="28" fillId="12" borderId="1" xfId="0" applyFont="1" applyFill="1" applyBorder="1" applyAlignment="1">
      <alignment horizontal="center"/>
    </xf>
    <xf numFmtId="0" fontId="28" fillId="12" borderId="13" xfId="0" applyFont="1" applyFill="1" applyBorder="1" applyAlignment="1">
      <alignment horizontal="center"/>
    </xf>
    <xf numFmtId="0" fontId="28" fillId="12" borderId="13" xfId="0" applyFont="1" applyFill="1" applyBorder="1"/>
    <xf numFmtId="0" fontId="28" fillId="12" borderId="1" xfId="0" applyFont="1" applyFill="1" applyBorder="1"/>
    <xf numFmtId="0" fontId="28" fillId="12" borderId="4" xfId="0" applyFont="1" applyFill="1" applyBorder="1"/>
    <xf numFmtId="0" fontId="24" fillId="4" borderId="0" xfId="0" applyFont="1" applyFill="1" applyAlignment="1">
      <alignment horizontal="center"/>
    </xf>
    <xf numFmtId="0" fontId="15" fillId="4" borderId="0" xfId="0" applyFont="1" applyFill="1" applyAlignment="1">
      <alignment horizontal="center" vertical="center" wrapText="1"/>
    </xf>
    <xf numFmtId="0" fontId="4" fillId="3" borderId="5" xfId="0" applyFont="1" applyFill="1" applyBorder="1" applyAlignment="1">
      <alignment horizontal="center" vertical="center"/>
    </xf>
    <xf numFmtId="0" fontId="4" fillId="3" borderId="6" xfId="0" applyFont="1" applyFill="1" applyBorder="1" applyAlignment="1">
      <alignment horizontal="center" vertical="center"/>
    </xf>
    <xf numFmtId="0" fontId="4" fillId="3" borderId="23" xfId="0" applyFont="1" applyFill="1" applyBorder="1" applyAlignment="1">
      <alignment horizontal="center" vertical="center"/>
    </xf>
    <xf numFmtId="0" fontId="0" fillId="3" borderId="7" xfId="0" applyFill="1" applyBorder="1"/>
    <xf numFmtId="0" fontId="15" fillId="3" borderId="8" xfId="0" applyFont="1" applyFill="1" applyBorder="1" applyAlignment="1">
      <alignment horizontal="left" vertical="top" wrapText="1"/>
    </xf>
    <xf numFmtId="0" fontId="15" fillId="3" borderId="8" xfId="0" applyFont="1" applyFill="1" applyBorder="1" applyAlignment="1">
      <alignment horizontal="left" vertical="top" wrapText="1"/>
    </xf>
    <xf numFmtId="0" fontId="13" fillId="3" borderId="8" xfId="0" applyFont="1" applyFill="1" applyBorder="1" applyAlignment="1">
      <alignment horizontal="left" vertical="top" wrapText="1"/>
    </xf>
    <xf numFmtId="0" fontId="15" fillId="3" borderId="8" xfId="0" applyFont="1" applyFill="1" applyBorder="1"/>
    <xf numFmtId="0" fontId="15" fillId="3" borderId="0" xfId="0" applyFont="1" applyFill="1" applyAlignment="1">
      <alignment horizontal="left" vertical="center" wrapText="1"/>
    </xf>
    <xf numFmtId="0" fontId="15" fillId="3" borderId="8" xfId="0" applyFont="1" applyFill="1" applyBorder="1" applyAlignment="1">
      <alignment horizontal="left" vertical="center" wrapText="1"/>
    </xf>
    <xf numFmtId="0" fontId="25" fillId="0" borderId="0" xfId="1" applyFill="1" applyBorder="1" applyAlignment="1">
      <alignment vertical="top"/>
    </xf>
    <xf numFmtId="0" fontId="25" fillId="0" borderId="8" xfId="1" applyFill="1" applyBorder="1" applyAlignment="1">
      <alignment vertical="top"/>
    </xf>
    <xf numFmtId="0" fontId="0" fillId="3" borderId="9" xfId="0" applyFill="1" applyBorder="1"/>
    <xf numFmtId="0" fontId="25" fillId="0" borderId="10" xfId="1" applyFill="1" applyBorder="1" applyAlignment="1">
      <alignment vertical="top"/>
    </xf>
    <xf numFmtId="0" fontId="25" fillId="0" borderId="11" xfId="1" applyFill="1" applyBorder="1" applyAlignment="1">
      <alignment vertical="top"/>
    </xf>
    <xf numFmtId="0" fontId="1" fillId="9" borderId="33" xfId="0" applyFont="1" applyFill="1" applyBorder="1" applyAlignment="1" applyProtection="1">
      <alignment horizontal="center"/>
      <protection locked="0"/>
    </xf>
    <xf numFmtId="0" fontId="1" fillId="9" borderId="14" xfId="0" applyFont="1" applyFill="1" applyBorder="1" applyAlignment="1" applyProtection="1">
      <alignment horizontal="center"/>
      <protection locked="0"/>
    </xf>
    <xf numFmtId="0" fontId="1" fillId="9" borderId="31" xfId="0" applyFont="1" applyFill="1" applyBorder="1" applyAlignment="1" applyProtection="1">
      <alignment horizontal="center" wrapText="1"/>
      <protection locked="0"/>
    </xf>
    <xf numFmtId="0" fontId="9" fillId="7" borderId="5" xfId="0" applyFont="1" applyFill="1" applyBorder="1" applyAlignment="1" applyProtection="1">
      <alignment horizontal="center" vertical="center" wrapText="1"/>
      <protection locked="0"/>
    </xf>
    <xf numFmtId="0" fontId="13" fillId="6" borderId="7" xfId="0" applyFont="1" applyFill="1" applyBorder="1" applyAlignment="1" applyProtection="1">
      <alignment horizontal="center"/>
      <protection locked="0"/>
    </xf>
    <xf numFmtId="0" fontId="19" fillId="6" borderId="6" xfId="0" applyFont="1" applyFill="1" applyBorder="1" applyAlignment="1" applyProtection="1">
      <alignment horizontal="center"/>
      <protection locked="0"/>
    </xf>
    <xf numFmtId="0" fontId="19" fillId="6" borderId="43" xfId="0" applyFont="1" applyFill="1" applyBorder="1" applyAlignment="1" applyProtection="1">
      <alignment horizontal="center"/>
      <protection locked="0"/>
    </xf>
    <xf numFmtId="0" fontId="10" fillId="6" borderId="22" xfId="0" applyFont="1" applyFill="1" applyBorder="1" applyAlignment="1" applyProtection="1">
      <alignment horizontal="center" vertical="center" wrapText="1"/>
      <protection locked="0"/>
    </xf>
    <xf numFmtId="0" fontId="10" fillId="6" borderId="24" xfId="0" applyFont="1" applyFill="1" applyBorder="1" applyAlignment="1" applyProtection="1">
      <alignment horizontal="center" vertical="center" wrapText="1"/>
      <protection locked="0"/>
    </xf>
    <xf numFmtId="0" fontId="13" fillId="6" borderId="25" xfId="0" applyFont="1" applyFill="1" applyBorder="1" applyAlignment="1" applyProtection="1">
      <alignment horizontal="center" vertical="center" wrapText="1"/>
      <protection locked="0"/>
    </xf>
    <xf numFmtId="0" fontId="10" fillId="6" borderId="0" xfId="0" applyFont="1" applyFill="1" applyAlignment="1" applyProtection="1">
      <alignment horizontal="center"/>
      <protection locked="0"/>
    </xf>
    <xf numFmtId="0" fontId="10" fillId="6" borderId="0" xfId="0" applyFont="1" applyFill="1" applyAlignment="1" applyProtection="1">
      <alignment horizontal="center" wrapText="1"/>
      <protection locked="0"/>
    </xf>
    <xf numFmtId="0" fontId="10" fillId="6" borderId="20" xfId="0" applyFont="1" applyFill="1" applyBorder="1" applyAlignment="1" applyProtection="1">
      <alignment horizontal="center" wrapText="1"/>
      <protection locked="0"/>
    </xf>
    <xf numFmtId="0" fontId="10" fillId="6" borderId="1" xfId="0" applyFont="1" applyFill="1" applyBorder="1" applyAlignment="1" applyProtection="1">
      <alignment horizontal="center" wrapText="1"/>
      <protection locked="0"/>
    </xf>
    <xf numFmtId="0" fontId="10" fillId="6" borderId="1" xfId="0" applyFont="1" applyFill="1" applyBorder="1" applyAlignment="1" applyProtection="1">
      <alignment horizontal="center" vertical="center" wrapText="1"/>
      <protection locked="0"/>
    </xf>
    <xf numFmtId="0" fontId="13" fillId="6" borderId="26" xfId="0" applyFont="1" applyFill="1" applyBorder="1" applyAlignment="1" applyProtection="1">
      <alignment horizontal="center" vertical="center" wrapText="1"/>
      <protection locked="0"/>
    </xf>
    <xf numFmtId="0" fontId="13" fillId="6" borderId="7" xfId="0" applyFont="1" applyFill="1" applyBorder="1" applyAlignment="1">
      <alignment horizontal="left" vertical="center"/>
    </xf>
    <xf numFmtId="0" fontId="14" fillId="6" borderId="0" xfId="0" applyFont="1" applyFill="1" applyAlignment="1">
      <alignment horizontal="left" vertical="center"/>
    </xf>
    <xf numFmtId="0" fontId="15" fillId="6" borderId="0" xfId="0" applyFont="1" applyFill="1" applyAlignment="1">
      <alignment vertical="center"/>
    </xf>
    <xf numFmtId="0" fontId="15" fillId="6" borderId="0" xfId="0" applyFont="1" applyFill="1" applyAlignment="1">
      <alignment horizontal="center" vertical="center"/>
    </xf>
    <xf numFmtId="0" fontId="10" fillId="6" borderId="7" xfId="0" applyFont="1" applyFill="1" applyBorder="1" applyAlignment="1">
      <alignment vertical="center"/>
    </xf>
    <xf numFmtId="0" fontId="10" fillId="6" borderId="0" xfId="0" applyFont="1" applyFill="1" applyAlignment="1">
      <alignment vertical="center"/>
    </xf>
    <xf numFmtId="0" fontId="14" fillId="6" borderId="7" xfId="0" applyFont="1" applyFill="1" applyBorder="1" applyAlignment="1">
      <alignment vertical="center"/>
    </xf>
    <xf numFmtId="0" fontId="14" fillId="6" borderId="9" xfId="0" applyFont="1" applyFill="1" applyBorder="1" applyAlignment="1">
      <alignment vertical="center"/>
    </xf>
    <xf numFmtId="0" fontId="14" fillId="6" borderId="10" xfId="0" applyFont="1" applyFill="1" applyBorder="1" applyAlignment="1">
      <alignment vertical="center"/>
    </xf>
    <xf numFmtId="0" fontId="10" fillId="6" borderId="7" xfId="0" applyFont="1" applyFill="1" applyBorder="1"/>
    <xf numFmtId="0" fontId="10" fillId="6" borderId="0" xfId="0" applyFont="1" applyFill="1"/>
    <xf numFmtId="0" fontId="10" fillId="6" borderId="0" xfId="0" applyFont="1" applyFill="1" applyAlignment="1">
      <alignment horizontal="center"/>
    </xf>
    <xf numFmtId="0" fontId="13" fillId="6" borderId="7" xfId="0" applyFont="1" applyFill="1" applyBorder="1"/>
    <xf numFmtId="0" fontId="15" fillId="6" borderId="0" xfId="0" applyFont="1" applyFill="1"/>
    <xf numFmtId="0" fontId="13" fillId="6" borderId="0" xfId="0" applyFont="1" applyFill="1" applyAlignment="1">
      <alignment horizontal="center"/>
    </xf>
    <xf numFmtId="0" fontId="15" fillId="6" borderId="7" xfId="0" applyFont="1" applyFill="1" applyBorder="1"/>
    <xf numFmtId="0" fontId="15" fillId="6" borderId="0" xfId="0" applyFont="1" applyFill="1" applyAlignment="1">
      <alignment horizontal="center"/>
    </xf>
    <xf numFmtId="0" fontId="13" fillId="6" borderId="9" xfId="0" applyFont="1" applyFill="1" applyBorder="1"/>
    <xf numFmtId="0" fontId="13" fillId="6" borderId="10" xfId="0" applyFont="1" applyFill="1" applyBorder="1"/>
    <xf numFmtId="0" fontId="15" fillId="6" borderId="10" xfId="0" applyFont="1" applyFill="1" applyBorder="1" applyAlignment="1">
      <alignment horizontal="center"/>
    </xf>
    <xf numFmtId="0" fontId="13" fillId="6" borderId="10" xfId="0" applyFont="1" applyFill="1" applyBorder="1" applyAlignment="1">
      <alignment horizontal="center"/>
    </xf>
    <xf numFmtId="0" fontId="33" fillId="7" borderId="5" xfId="0" applyFont="1" applyFill="1" applyBorder="1" applyAlignment="1">
      <alignment horizontal="center"/>
    </xf>
  </cellXfs>
  <cellStyles count="2">
    <cellStyle name="Hyperlänk" xfId="1" builtinId="8"/>
    <cellStyle name="Normal" xfId="0" builtinId="0"/>
  </cellStyles>
  <dxfs count="12">
    <dxf>
      <font>
        <color rgb="FF9C0006"/>
      </font>
    </dxf>
    <dxf>
      <font>
        <color rgb="FF9C0006"/>
      </font>
    </dxf>
    <dxf>
      <font>
        <color rgb="FF9C0006"/>
      </font>
    </dxf>
    <dxf>
      <font>
        <color rgb="FF9C0006"/>
      </font>
    </dxf>
    <dxf>
      <font>
        <color rgb="FF9C0006"/>
      </font>
    </dxf>
    <dxf>
      <font>
        <color rgb="FF9C0006"/>
      </font>
    </dxf>
    <dxf>
      <font>
        <color rgb="FF006100"/>
      </font>
      <fill>
        <patternFill>
          <bgColor rgb="FFC6EFCE"/>
        </patternFill>
      </fill>
    </dxf>
    <dxf>
      <font>
        <color rgb="FF9C0006"/>
      </font>
    </dxf>
    <dxf>
      <font>
        <color rgb="FF9C0006"/>
      </font>
    </dxf>
    <dxf>
      <font>
        <color rgb="FF9C0006"/>
      </font>
    </dxf>
    <dxf>
      <font>
        <color rgb="FF9C0006"/>
      </font>
    </dxf>
    <dxf>
      <font>
        <color rgb="FF9C0006"/>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21</xdr:col>
      <xdr:colOff>142453</xdr:colOff>
      <xdr:row>32</xdr:row>
      <xdr:rowOff>1904</xdr:rowOff>
    </xdr:from>
    <xdr:to>
      <xdr:col>22</xdr:col>
      <xdr:colOff>144780</xdr:colOff>
      <xdr:row>32</xdr:row>
      <xdr:rowOff>280034</xdr:rowOff>
    </xdr:to>
    <xdr:sp macro="" textlink="">
      <xdr:nvSpPr>
        <xdr:cNvPr id="3" name="Vänsterpil 2">
          <a:extLst>
            <a:ext uri="{FF2B5EF4-FFF2-40B4-BE49-F238E27FC236}">
              <a16:creationId xmlns:a16="http://schemas.microsoft.com/office/drawing/2014/main" id="{00000000-0008-0000-0100-000003000000}"/>
            </a:ext>
          </a:extLst>
        </xdr:cNvPr>
        <xdr:cNvSpPr/>
      </xdr:nvSpPr>
      <xdr:spPr>
        <a:xfrm>
          <a:off x="22497628" y="11993879"/>
          <a:ext cx="564302" cy="27813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12</xdr:col>
      <xdr:colOff>390525</xdr:colOff>
      <xdr:row>1</xdr:row>
      <xdr:rowOff>133350</xdr:rowOff>
    </xdr:from>
    <xdr:to>
      <xdr:col>14</xdr:col>
      <xdr:colOff>1257300</xdr:colOff>
      <xdr:row>3</xdr:row>
      <xdr:rowOff>85725</xdr:rowOff>
    </xdr:to>
    <xdr:sp macro="" textlink="">
      <xdr:nvSpPr>
        <xdr:cNvPr id="5" name="Rektangulär bildtext 4">
          <a:extLst>
            <a:ext uri="{FF2B5EF4-FFF2-40B4-BE49-F238E27FC236}">
              <a16:creationId xmlns:a16="http://schemas.microsoft.com/office/drawing/2014/main" id="{00000000-0008-0000-0100-000005000000}"/>
            </a:ext>
          </a:extLst>
        </xdr:cNvPr>
        <xdr:cNvSpPr/>
      </xdr:nvSpPr>
      <xdr:spPr>
        <a:xfrm>
          <a:off x="11582400" y="723900"/>
          <a:ext cx="2209800" cy="895350"/>
        </a:xfrm>
        <a:prstGeom prst="wedgeRectCallou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v-SE" sz="1200"/>
            <a:t>Starta här med att sätta X (kolumn N) välj sedan vilket huvudområde</a:t>
          </a:r>
          <a:r>
            <a:rPr lang="sv-SE" sz="1200" baseline="0"/>
            <a:t> kursen ska räknas in i (kolumn O)</a:t>
          </a:r>
          <a:endParaRPr lang="sv-SE" sz="12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18</xdr:col>
      <xdr:colOff>209550</xdr:colOff>
      <xdr:row>22</xdr:row>
      <xdr:rowOff>173832</xdr:rowOff>
    </xdr:from>
    <xdr:to>
      <xdr:col>19</xdr:col>
      <xdr:colOff>314325</xdr:colOff>
      <xdr:row>24</xdr:row>
      <xdr:rowOff>19050</xdr:rowOff>
    </xdr:to>
    <xdr:sp macro="" textlink="">
      <xdr:nvSpPr>
        <xdr:cNvPr id="2" name="Vänsterpil 1">
          <a:extLst>
            <a:ext uri="{FF2B5EF4-FFF2-40B4-BE49-F238E27FC236}">
              <a16:creationId xmlns:a16="http://schemas.microsoft.com/office/drawing/2014/main" id="{00000000-0008-0000-0200-000002000000}"/>
            </a:ext>
          </a:extLst>
        </xdr:cNvPr>
        <xdr:cNvSpPr/>
      </xdr:nvSpPr>
      <xdr:spPr>
        <a:xfrm>
          <a:off x="20393025" y="6488907"/>
          <a:ext cx="714375" cy="378618"/>
        </a:xfrm>
        <a:prstGeom prst="leftArrow">
          <a:avLst>
            <a:gd name="adj1" fmla="val 50000"/>
            <a:gd name="adj2" fmla="val 49379"/>
          </a:avLst>
        </a:prstGeom>
        <a:solidFill>
          <a:schemeClr val="accent6">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9525</xdr:rowOff>
    </xdr:from>
    <xdr:to>
      <xdr:col>12</xdr:col>
      <xdr:colOff>220287</xdr:colOff>
      <xdr:row>26</xdr:row>
      <xdr:rowOff>143558</xdr:rowOff>
    </xdr:to>
    <xdr:pic>
      <xdr:nvPicPr>
        <xdr:cNvPr id="6" name="Bildobjekt 5">
          <a:extLst>
            <a:ext uri="{FF2B5EF4-FFF2-40B4-BE49-F238E27FC236}">
              <a16:creationId xmlns:a16="http://schemas.microsoft.com/office/drawing/2014/main" id="{00000000-0008-0000-0300-000006000000}"/>
            </a:ext>
          </a:extLst>
        </xdr:cNvPr>
        <xdr:cNvPicPr>
          <a:picLocks noChangeAspect="1"/>
        </xdr:cNvPicPr>
      </xdr:nvPicPr>
      <xdr:blipFill>
        <a:blip xmlns:r="http://schemas.openxmlformats.org/officeDocument/2006/relationships" r:embed="rId1"/>
        <a:stretch>
          <a:fillRect/>
        </a:stretch>
      </xdr:blipFill>
      <xdr:spPr>
        <a:xfrm>
          <a:off x="0" y="200025"/>
          <a:ext cx="8688012" cy="4896533"/>
        </a:xfrm>
        <a:prstGeom prst="rect">
          <a:avLst/>
        </a:prstGeom>
      </xdr:spPr>
    </xdr:pic>
    <xdr:clientData/>
  </xdr:twoCellAnchor>
  <xdr:twoCellAnchor editAs="oneCell">
    <xdr:from>
      <xdr:col>0</xdr:col>
      <xdr:colOff>0</xdr:colOff>
      <xdr:row>26</xdr:row>
      <xdr:rowOff>171450</xdr:rowOff>
    </xdr:from>
    <xdr:to>
      <xdr:col>12</xdr:col>
      <xdr:colOff>201235</xdr:colOff>
      <xdr:row>57</xdr:row>
      <xdr:rowOff>86537</xdr:rowOff>
    </xdr:to>
    <xdr:pic>
      <xdr:nvPicPr>
        <xdr:cNvPr id="7" name="Bildobjekt 6">
          <a:extLst>
            <a:ext uri="{FF2B5EF4-FFF2-40B4-BE49-F238E27FC236}">
              <a16:creationId xmlns:a16="http://schemas.microsoft.com/office/drawing/2014/main" id="{00000000-0008-0000-0300-000007000000}"/>
            </a:ext>
          </a:extLst>
        </xdr:cNvPr>
        <xdr:cNvPicPr>
          <a:picLocks noChangeAspect="1"/>
        </xdr:cNvPicPr>
      </xdr:nvPicPr>
      <xdr:blipFill>
        <a:blip xmlns:r="http://schemas.openxmlformats.org/officeDocument/2006/relationships" r:embed="rId2"/>
        <a:stretch>
          <a:fillRect/>
        </a:stretch>
      </xdr:blipFill>
      <xdr:spPr>
        <a:xfrm>
          <a:off x="0" y="5124450"/>
          <a:ext cx="8668960" cy="5820587"/>
        </a:xfrm>
        <a:prstGeom prst="rect">
          <a:avLst/>
        </a:prstGeom>
      </xdr:spPr>
    </xdr:pic>
    <xdr:clientData/>
  </xdr:twoCellAnchor>
  <xdr:twoCellAnchor editAs="oneCell">
    <xdr:from>
      <xdr:col>0</xdr:col>
      <xdr:colOff>0</xdr:colOff>
      <xdr:row>56</xdr:row>
      <xdr:rowOff>38100</xdr:rowOff>
    </xdr:from>
    <xdr:to>
      <xdr:col>12</xdr:col>
      <xdr:colOff>201235</xdr:colOff>
      <xdr:row>69</xdr:row>
      <xdr:rowOff>95604</xdr:rowOff>
    </xdr:to>
    <xdr:pic>
      <xdr:nvPicPr>
        <xdr:cNvPr id="8" name="Bildobjekt 7">
          <a:extLst>
            <a:ext uri="{FF2B5EF4-FFF2-40B4-BE49-F238E27FC236}">
              <a16:creationId xmlns:a16="http://schemas.microsoft.com/office/drawing/2014/main" id="{00000000-0008-0000-0300-000008000000}"/>
            </a:ext>
          </a:extLst>
        </xdr:cNvPr>
        <xdr:cNvPicPr>
          <a:picLocks noChangeAspect="1"/>
        </xdr:cNvPicPr>
      </xdr:nvPicPr>
      <xdr:blipFill>
        <a:blip xmlns:r="http://schemas.openxmlformats.org/officeDocument/2006/relationships" r:embed="rId3"/>
        <a:stretch>
          <a:fillRect/>
        </a:stretch>
      </xdr:blipFill>
      <xdr:spPr>
        <a:xfrm>
          <a:off x="0" y="10706100"/>
          <a:ext cx="8668960" cy="2534004"/>
        </a:xfrm>
        <a:prstGeom prst="rect">
          <a:avLst/>
        </a:prstGeom>
      </xdr:spPr>
    </xdr:pic>
    <xdr:clientData/>
  </xdr:twoCellAnchor>
  <xdr:twoCellAnchor editAs="oneCell">
    <xdr:from>
      <xdr:col>0</xdr:col>
      <xdr:colOff>0</xdr:colOff>
      <xdr:row>68</xdr:row>
      <xdr:rowOff>104775</xdr:rowOff>
    </xdr:from>
    <xdr:to>
      <xdr:col>12</xdr:col>
      <xdr:colOff>172656</xdr:colOff>
      <xdr:row>78</xdr:row>
      <xdr:rowOff>152673</xdr:rowOff>
    </xdr:to>
    <xdr:pic>
      <xdr:nvPicPr>
        <xdr:cNvPr id="9" name="Bildobjekt 8">
          <a:extLst>
            <a:ext uri="{FF2B5EF4-FFF2-40B4-BE49-F238E27FC236}">
              <a16:creationId xmlns:a16="http://schemas.microsoft.com/office/drawing/2014/main" id="{00000000-0008-0000-0300-000009000000}"/>
            </a:ext>
          </a:extLst>
        </xdr:cNvPr>
        <xdr:cNvPicPr>
          <a:picLocks noChangeAspect="1"/>
        </xdr:cNvPicPr>
      </xdr:nvPicPr>
      <xdr:blipFill>
        <a:blip xmlns:r="http://schemas.openxmlformats.org/officeDocument/2006/relationships" r:embed="rId4"/>
        <a:stretch>
          <a:fillRect/>
        </a:stretch>
      </xdr:blipFill>
      <xdr:spPr>
        <a:xfrm>
          <a:off x="0" y="13058775"/>
          <a:ext cx="8640381" cy="1952898"/>
        </a:xfrm>
        <a:prstGeom prst="rect">
          <a:avLst/>
        </a:prstGeom>
      </xdr:spPr>
    </xdr:pic>
    <xdr:clientData/>
  </xdr:twoCellAnchor>
  <xdr:twoCellAnchor editAs="oneCell">
    <xdr:from>
      <xdr:col>0</xdr:col>
      <xdr:colOff>0</xdr:colOff>
      <xdr:row>78</xdr:row>
      <xdr:rowOff>95250</xdr:rowOff>
    </xdr:from>
    <xdr:to>
      <xdr:col>12</xdr:col>
      <xdr:colOff>172656</xdr:colOff>
      <xdr:row>85</xdr:row>
      <xdr:rowOff>171647</xdr:rowOff>
    </xdr:to>
    <xdr:pic>
      <xdr:nvPicPr>
        <xdr:cNvPr id="10" name="Bildobjekt 9">
          <a:extLst>
            <a:ext uri="{FF2B5EF4-FFF2-40B4-BE49-F238E27FC236}">
              <a16:creationId xmlns:a16="http://schemas.microsoft.com/office/drawing/2014/main" id="{00000000-0008-0000-0300-00000A000000}"/>
            </a:ext>
          </a:extLst>
        </xdr:cNvPr>
        <xdr:cNvPicPr>
          <a:picLocks noChangeAspect="1"/>
        </xdr:cNvPicPr>
      </xdr:nvPicPr>
      <xdr:blipFill>
        <a:blip xmlns:r="http://schemas.openxmlformats.org/officeDocument/2006/relationships" r:embed="rId5"/>
        <a:stretch>
          <a:fillRect/>
        </a:stretch>
      </xdr:blipFill>
      <xdr:spPr>
        <a:xfrm>
          <a:off x="0" y="14954250"/>
          <a:ext cx="8640381" cy="1409897"/>
        </a:xfrm>
        <a:prstGeom prst="rect">
          <a:avLst/>
        </a:prstGeom>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slu.se/studentwebb/studier/kurser-och-program/program-pa-grundniva/skogsmastarprogrammet-antagna-fr.o.m.-2024"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I14"/>
  <sheetViews>
    <sheetView tabSelected="1" workbookViewId="0">
      <selection activeCell="O4" sqref="O4"/>
    </sheetView>
  </sheetViews>
  <sheetFormatPr defaultColWidth="9.109375" defaultRowHeight="31.2" customHeight="1" x14ac:dyDescent="0.3"/>
  <cols>
    <col min="1" max="1" width="5" style="124" customWidth="1"/>
    <col min="2" max="2" width="3.109375" style="124" customWidth="1"/>
    <col min="3" max="8" width="9.109375" style="124"/>
    <col min="9" max="9" width="22.109375" style="124" customWidth="1"/>
    <col min="10" max="16384" width="9.109375" style="124"/>
  </cols>
  <sheetData>
    <row r="1" spans="2:9" ht="12.6" customHeight="1" x14ac:dyDescent="0.3"/>
    <row r="2" spans="2:9" s="123" customFormat="1" ht="31.2" customHeight="1" x14ac:dyDescent="0.5">
      <c r="B2" s="338" t="s">
        <v>138</v>
      </c>
      <c r="C2" s="338"/>
      <c r="D2" s="338"/>
      <c r="E2" s="338"/>
      <c r="F2" s="338"/>
      <c r="G2" s="338"/>
      <c r="H2" s="338"/>
      <c r="I2" s="338"/>
    </row>
    <row r="3" spans="2:9" s="123" customFormat="1" ht="94.2" customHeight="1" thickBot="1" x14ac:dyDescent="0.55000000000000004">
      <c r="C3" s="339" t="s">
        <v>141</v>
      </c>
      <c r="D3" s="339"/>
      <c r="E3" s="339"/>
      <c r="F3" s="339"/>
      <c r="G3" s="339"/>
      <c r="H3" s="339"/>
      <c r="I3" s="339"/>
    </row>
    <row r="4" spans="2:9" ht="31.2" customHeight="1" x14ac:dyDescent="0.3">
      <c r="B4" s="340" t="s">
        <v>131</v>
      </c>
      <c r="C4" s="341"/>
      <c r="D4" s="341"/>
      <c r="E4" s="341"/>
      <c r="F4" s="341"/>
      <c r="G4" s="341"/>
      <c r="H4" s="341"/>
      <c r="I4" s="342"/>
    </row>
    <row r="5" spans="2:9" ht="48.6" customHeight="1" x14ac:dyDescent="0.3">
      <c r="B5" s="343"/>
      <c r="C5" s="152" t="s">
        <v>132</v>
      </c>
      <c r="D5" s="151"/>
      <c r="E5" s="151"/>
      <c r="F5" s="151"/>
      <c r="G5" s="151"/>
      <c r="H5" s="151"/>
      <c r="I5" s="344"/>
    </row>
    <row r="6" spans="2:9" ht="73.2" customHeight="1" x14ac:dyDescent="0.3">
      <c r="B6" s="343"/>
      <c r="C6" s="151" t="s">
        <v>133</v>
      </c>
      <c r="D6" s="151"/>
      <c r="E6" s="151"/>
      <c r="F6" s="151"/>
      <c r="G6" s="151"/>
      <c r="H6" s="151"/>
      <c r="I6" s="344"/>
    </row>
    <row r="7" spans="2:9" ht="11.4" customHeight="1" x14ac:dyDescent="0.3">
      <c r="B7" s="343"/>
      <c r="C7" s="150"/>
      <c r="D7" s="150"/>
      <c r="E7" s="150"/>
      <c r="F7" s="150"/>
      <c r="G7" s="150"/>
      <c r="H7" s="150"/>
      <c r="I7" s="345"/>
    </row>
    <row r="8" spans="2:9" ht="31.2" customHeight="1" x14ac:dyDescent="0.3">
      <c r="B8" s="343"/>
      <c r="C8" s="152" t="s">
        <v>134</v>
      </c>
      <c r="D8" s="152"/>
      <c r="E8" s="152"/>
      <c r="F8" s="152"/>
      <c r="G8" s="152"/>
      <c r="H8" s="152"/>
      <c r="I8" s="346"/>
    </row>
    <row r="9" spans="2:9" ht="31.2" customHeight="1" x14ac:dyDescent="0.3">
      <c r="B9" s="343"/>
      <c r="C9" s="151" t="s">
        <v>135</v>
      </c>
      <c r="D9" s="151"/>
      <c r="E9" s="151"/>
      <c r="F9" s="151"/>
      <c r="G9" s="151"/>
      <c r="H9" s="151"/>
      <c r="I9" s="344"/>
    </row>
    <row r="10" spans="2:9" ht="9.6" customHeight="1" x14ac:dyDescent="0.3">
      <c r="B10" s="343"/>
      <c r="C10" s="125"/>
      <c r="D10" s="125"/>
      <c r="E10" s="125"/>
      <c r="F10" s="125"/>
      <c r="G10" s="125"/>
      <c r="H10" s="125"/>
      <c r="I10" s="347"/>
    </row>
    <row r="11" spans="2:9" ht="63" customHeight="1" x14ac:dyDescent="0.3">
      <c r="B11" s="343"/>
      <c r="C11" s="151" t="s">
        <v>136</v>
      </c>
      <c r="D11" s="151"/>
      <c r="E11" s="151"/>
      <c r="F11" s="151"/>
      <c r="G11" s="151"/>
      <c r="H11" s="151"/>
      <c r="I11" s="344"/>
    </row>
    <row r="12" spans="2:9" ht="66" customHeight="1" x14ac:dyDescent="0.3">
      <c r="B12" s="343"/>
      <c r="C12" s="348" t="s">
        <v>137</v>
      </c>
      <c r="D12" s="348"/>
      <c r="E12" s="348"/>
      <c r="F12" s="348"/>
      <c r="G12" s="348"/>
      <c r="H12" s="348"/>
      <c r="I12" s="349"/>
    </row>
    <row r="13" spans="2:9" ht="31.2" customHeight="1" x14ac:dyDescent="0.3">
      <c r="B13" s="343"/>
      <c r="C13" s="350" t="s">
        <v>71</v>
      </c>
      <c r="D13" s="350"/>
      <c r="E13" s="350"/>
      <c r="F13" s="350"/>
      <c r="G13" s="350"/>
      <c r="H13" s="350"/>
      <c r="I13" s="351"/>
    </row>
    <row r="14" spans="2:9" ht="13.8" customHeight="1" thickBot="1" x14ac:dyDescent="0.35">
      <c r="B14" s="352"/>
      <c r="C14" s="353"/>
      <c r="D14" s="353"/>
      <c r="E14" s="353"/>
      <c r="F14" s="353"/>
      <c r="G14" s="353"/>
      <c r="H14" s="353"/>
      <c r="I14" s="354"/>
    </row>
  </sheetData>
  <mergeCells count="10">
    <mergeCell ref="C6:I6"/>
    <mergeCell ref="B2:I2"/>
    <mergeCell ref="C5:I5"/>
    <mergeCell ref="C11:I11"/>
    <mergeCell ref="C9:I9"/>
    <mergeCell ref="C3:I3"/>
    <mergeCell ref="B4:I4"/>
    <mergeCell ref="C8:I8"/>
    <mergeCell ref="C12:I12"/>
    <mergeCell ref="C13:I14"/>
  </mergeCells>
  <hyperlinks>
    <hyperlink ref="C13:I14" r:id="rId1" display="Länk till programsidan" xr:uid="{7E007BC2-765A-4CBF-8C96-6CF1CB31C649}"/>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W118"/>
  <sheetViews>
    <sheetView showGridLines="0" zoomScaleNormal="100" workbookViewId="0">
      <selection activeCell="S27" sqref="S27"/>
    </sheetView>
  </sheetViews>
  <sheetFormatPr defaultColWidth="9.109375" defaultRowHeight="17.25" customHeight="1" x14ac:dyDescent="0.3"/>
  <cols>
    <col min="1" max="1" width="3.33203125" style="4" customWidth="1"/>
    <col min="2" max="2" width="8.33203125" style="4" customWidth="1"/>
    <col min="3" max="3" width="59.88671875" style="5" customWidth="1"/>
    <col min="4" max="4" width="6" style="5" customWidth="1"/>
    <col min="5" max="5" width="7.33203125" style="5" customWidth="1"/>
    <col min="6" max="6" width="23.5546875" style="5" customWidth="1"/>
    <col min="7" max="7" width="21.44140625" style="5" customWidth="1"/>
    <col min="8" max="8" width="15.109375" style="5" customWidth="1"/>
    <col min="9" max="9" width="14.109375" style="5" customWidth="1"/>
    <col min="10" max="10" width="13.33203125" style="5" customWidth="1"/>
    <col min="11" max="11" width="10" style="135" customWidth="1"/>
    <col min="12" max="12" width="9.5546875" style="135" customWidth="1"/>
    <col min="13" max="13" width="9.88671875" style="5" customWidth="1"/>
    <col min="14" max="14" width="10.33203125" style="5" customWidth="1"/>
    <col min="15" max="15" width="24.109375" style="5" customWidth="1"/>
    <col min="16" max="16" width="2.33203125" style="4" customWidth="1"/>
    <col min="17" max="17" width="28.44140625" style="5" customWidth="1"/>
    <col min="18" max="18" width="16" style="5" customWidth="1"/>
    <col min="19" max="19" width="14.6640625" style="5" customWidth="1"/>
    <col min="20" max="20" width="19.33203125" style="5" customWidth="1"/>
    <col min="21" max="21" width="19.6640625" style="5" customWidth="1"/>
    <col min="22" max="22" width="8.44140625" style="5" customWidth="1"/>
    <col min="23" max="23" width="3.5546875" style="5" customWidth="1"/>
    <col min="24" max="16384" width="9.109375" style="5"/>
  </cols>
  <sheetData>
    <row r="1" spans="2:49" ht="46.5" customHeight="1" thickBot="1" x14ac:dyDescent="0.35">
      <c r="B1" s="186" t="s">
        <v>120</v>
      </c>
      <c r="C1" s="187"/>
      <c r="D1" s="187"/>
      <c r="E1" s="187"/>
      <c r="F1" s="187"/>
      <c r="G1" s="187"/>
      <c r="H1" s="187"/>
      <c r="I1" s="187"/>
      <c r="J1" s="187"/>
      <c r="K1" s="187"/>
      <c r="L1" s="187"/>
      <c r="M1" s="187"/>
      <c r="N1" s="187"/>
      <c r="O1" s="187"/>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row>
    <row r="2" spans="2:49" ht="47.25" customHeight="1" x14ac:dyDescent="0.4">
      <c r="B2" s="198" t="s">
        <v>79</v>
      </c>
      <c r="C2" s="199"/>
      <c r="D2" s="199"/>
      <c r="E2" s="199"/>
      <c r="F2" s="199"/>
      <c r="G2" s="199"/>
      <c r="H2" s="199"/>
      <c r="I2" s="199"/>
      <c r="J2" s="199"/>
      <c r="K2" s="199"/>
      <c r="L2" s="199"/>
      <c r="M2" s="199"/>
      <c r="N2" s="199"/>
      <c r="O2" s="200"/>
      <c r="P2" s="6"/>
      <c r="Q2" s="169" t="s">
        <v>130</v>
      </c>
      <c r="R2" s="170"/>
      <c r="S2" s="170"/>
      <c r="T2" s="170"/>
      <c r="U2" s="171"/>
      <c r="V2" s="6"/>
      <c r="W2" s="6"/>
      <c r="X2" s="6"/>
      <c r="Y2" s="4"/>
      <c r="Z2" s="4"/>
      <c r="AA2" s="4"/>
      <c r="AB2" s="4"/>
      <c r="AC2" s="4"/>
      <c r="AD2" s="4"/>
      <c r="AE2" s="4"/>
      <c r="AF2" s="4"/>
      <c r="AG2" s="4"/>
      <c r="AH2" s="4"/>
      <c r="AI2" s="4"/>
      <c r="AJ2" s="4"/>
      <c r="AK2" s="4"/>
      <c r="AL2" s="4"/>
      <c r="AM2" s="4"/>
      <c r="AN2" s="4"/>
      <c r="AO2" s="4"/>
      <c r="AP2" s="4"/>
      <c r="AQ2" s="4"/>
      <c r="AR2" s="4"/>
      <c r="AS2" s="4"/>
      <c r="AT2" s="4"/>
      <c r="AU2" s="4"/>
      <c r="AV2" s="4"/>
      <c r="AW2" s="4"/>
    </row>
    <row r="3" spans="2:49" ht="27" customHeight="1" x14ac:dyDescent="0.4">
      <c r="B3" s="201"/>
      <c r="C3" s="202"/>
      <c r="D3" s="202"/>
      <c r="E3" s="202"/>
      <c r="F3" s="202"/>
      <c r="G3" s="202"/>
      <c r="H3" s="202"/>
      <c r="I3" s="202"/>
      <c r="J3" s="202"/>
      <c r="K3" s="202"/>
      <c r="L3" s="202"/>
      <c r="M3" s="202"/>
      <c r="N3" s="202"/>
      <c r="O3" s="203"/>
      <c r="Q3" s="172" t="s">
        <v>53</v>
      </c>
      <c r="R3" s="173"/>
      <c r="S3" s="173"/>
      <c r="T3" s="173"/>
      <c r="U3" s="174" t="s">
        <v>48</v>
      </c>
      <c r="V3" s="4"/>
      <c r="W3" s="4"/>
      <c r="X3" s="204"/>
      <c r="Y3" s="204"/>
      <c r="Z3" s="204"/>
      <c r="AA3" s="4"/>
      <c r="AB3" s="4"/>
      <c r="AC3" s="4"/>
      <c r="AD3" s="4"/>
      <c r="AE3" s="4"/>
      <c r="AF3" s="4"/>
      <c r="AG3" s="4"/>
      <c r="AH3" s="4"/>
      <c r="AI3" s="4"/>
      <c r="AJ3" s="4"/>
      <c r="AK3" s="4"/>
      <c r="AL3" s="4"/>
      <c r="AM3" s="4"/>
      <c r="AN3" s="4"/>
      <c r="AO3" s="4"/>
      <c r="AP3" s="4"/>
      <c r="AQ3" s="4"/>
      <c r="AR3" s="4"/>
      <c r="AS3" s="4"/>
      <c r="AT3" s="4"/>
    </row>
    <row r="4" spans="2:49" ht="21" customHeight="1" thickBot="1" x14ac:dyDescent="0.4">
      <c r="B4" s="201"/>
      <c r="C4" s="202"/>
      <c r="D4" s="202"/>
      <c r="E4" s="202"/>
      <c r="F4" s="202"/>
      <c r="G4" s="202"/>
      <c r="H4" s="202"/>
      <c r="I4" s="202"/>
      <c r="J4" s="202"/>
      <c r="K4" s="202"/>
      <c r="L4" s="202"/>
      <c r="M4" s="202"/>
      <c r="N4" s="202"/>
      <c r="O4" s="203"/>
      <c r="Q4" s="49" t="s">
        <v>38</v>
      </c>
      <c r="R4" s="50"/>
      <c r="S4" s="51" t="s">
        <v>1</v>
      </c>
      <c r="T4" s="51" t="s">
        <v>14</v>
      </c>
      <c r="U4" s="174"/>
      <c r="V4" s="4"/>
      <c r="W4" s="4"/>
      <c r="X4" s="204"/>
      <c r="Y4" s="204"/>
      <c r="Z4" s="204"/>
      <c r="AA4" s="4"/>
      <c r="AB4" s="4"/>
      <c r="AC4" s="4"/>
      <c r="AD4" s="4"/>
      <c r="AE4" s="4"/>
      <c r="AF4" s="4"/>
      <c r="AG4" s="4"/>
      <c r="AH4" s="4"/>
      <c r="AI4" s="4"/>
      <c r="AJ4" s="4"/>
      <c r="AK4" s="4"/>
      <c r="AL4" s="4"/>
      <c r="AM4" s="4"/>
      <c r="AN4" s="4"/>
      <c r="AO4" s="4"/>
      <c r="AP4" s="4"/>
      <c r="AQ4" s="4"/>
      <c r="AR4" s="4"/>
      <c r="AS4" s="4"/>
      <c r="AT4" s="4"/>
    </row>
    <row r="5" spans="2:49" ht="24.75" customHeight="1" x14ac:dyDescent="0.3">
      <c r="B5" s="226"/>
      <c r="C5" s="227"/>
      <c r="D5" s="227"/>
      <c r="E5" s="227"/>
      <c r="F5" s="228" t="s">
        <v>36</v>
      </c>
      <c r="G5" s="229" t="s">
        <v>37</v>
      </c>
      <c r="H5" s="230" t="s">
        <v>45</v>
      </c>
      <c r="I5" s="231"/>
      <c r="J5" s="232"/>
      <c r="K5" s="233" t="s">
        <v>77</v>
      </c>
      <c r="L5" s="234" t="s">
        <v>78</v>
      </c>
      <c r="M5" s="234" t="s">
        <v>46</v>
      </c>
      <c r="N5" s="234" t="s">
        <v>56</v>
      </c>
      <c r="O5" s="235" t="s">
        <v>16</v>
      </c>
      <c r="Q5" s="246" t="s">
        <v>58</v>
      </c>
      <c r="R5" s="247"/>
      <c r="S5" s="248">
        <f>SUMIFS(D8:D43,N8:N43,"x")</f>
        <v>0</v>
      </c>
      <c r="T5" s="248">
        <v>180</v>
      </c>
      <c r="U5" s="249">
        <f>IF((T5-S5)&lt;0,0,SUM(T5-S5))</f>
        <v>180</v>
      </c>
      <c r="V5" s="7"/>
      <c r="W5" s="7"/>
      <c r="X5" s="204"/>
      <c r="Y5" s="204"/>
      <c r="Z5" s="204"/>
      <c r="AA5" s="4"/>
      <c r="AB5" s="4"/>
      <c r="AC5" s="4"/>
      <c r="AD5" s="4"/>
      <c r="AE5" s="4"/>
      <c r="AF5" s="4"/>
      <c r="AG5" s="4"/>
      <c r="AH5" s="4"/>
      <c r="AI5" s="4"/>
      <c r="AJ5" s="4"/>
      <c r="AK5" s="4"/>
      <c r="AL5" s="4"/>
      <c r="AM5" s="4"/>
      <c r="AN5" s="4"/>
      <c r="AO5" s="4"/>
      <c r="AP5" s="4"/>
      <c r="AQ5" s="4"/>
      <c r="AR5" s="4"/>
      <c r="AS5" s="4"/>
      <c r="AT5" s="4"/>
    </row>
    <row r="6" spans="2:49" ht="31.5" customHeight="1" x14ac:dyDescent="0.3">
      <c r="B6" s="236" t="s">
        <v>43</v>
      </c>
      <c r="C6" s="237" t="s">
        <v>0</v>
      </c>
      <c r="D6" s="237" t="s">
        <v>3</v>
      </c>
      <c r="E6" s="237" t="s">
        <v>15</v>
      </c>
      <c r="F6" s="238"/>
      <c r="G6" s="239"/>
      <c r="H6" s="240" t="s">
        <v>44</v>
      </c>
      <c r="I6" s="241" t="s">
        <v>6</v>
      </c>
      <c r="J6" s="241" t="s">
        <v>62</v>
      </c>
      <c r="K6" s="242"/>
      <c r="L6" s="243"/>
      <c r="M6" s="244"/>
      <c r="N6" s="244"/>
      <c r="O6" s="245"/>
      <c r="Q6" s="250" t="s">
        <v>111</v>
      </c>
      <c r="R6" s="247"/>
      <c r="S6" s="251">
        <f>SUMIFS(D8:D16,N8:N16,"x")</f>
        <v>0</v>
      </c>
      <c r="T6" s="251">
        <v>120</v>
      </c>
      <c r="U6" s="249">
        <f t="shared" ref="U6" si="0">IF((T6-S6)&lt;0,0,SUM(T6-S6))</f>
        <v>120</v>
      </c>
      <c r="V6" s="7"/>
      <c r="W6" s="7"/>
      <c r="X6" s="204"/>
      <c r="Y6" s="204"/>
      <c r="Z6" s="204"/>
      <c r="AA6" s="4"/>
      <c r="AB6" s="4"/>
      <c r="AC6" s="4"/>
      <c r="AD6" s="4"/>
      <c r="AE6" s="4"/>
      <c r="AF6" s="4"/>
      <c r="AG6" s="4"/>
      <c r="AH6" s="4"/>
      <c r="AI6" s="4"/>
      <c r="AJ6" s="4"/>
      <c r="AK6" s="4"/>
      <c r="AL6" s="4"/>
      <c r="AM6" s="4"/>
      <c r="AN6" s="4"/>
      <c r="AO6" s="4"/>
      <c r="AP6" s="4"/>
      <c r="AQ6" s="4"/>
      <c r="AR6" s="4"/>
      <c r="AS6" s="4"/>
      <c r="AT6" s="4"/>
    </row>
    <row r="7" spans="2:49" ht="21.75" customHeight="1" x14ac:dyDescent="0.3">
      <c r="B7" s="257"/>
      <c r="C7" s="258" t="s">
        <v>113</v>
      </c>
      <c r="D7" s="258"/>
      <c r="E7" s="258"/>
      <c r="F7" s="259"/>
      <c r="G7" s="259"/>
      <c r="H7" s="259"/>
      <c r="I7" s="260"/>
      <c r="J7" s="261"/>
      <c r="K7" s="262"/>
      <c r="L7" s="262"/>
      <c r="M7" s="261"/>
      <c r="N7" s="261"/>
      <c r="O7" s="263"/>
      <c r="Q7" s="250" t="s">
        <v>112</v>
      </c>
      <c r="R7" s="247"/>
      <c r="S7" s="251">
        <f>SUMIFS(D18:D25,N18:N25,"x")+SUMIFS(D28:D37,N28:N37,"x")</f>
        <v>0</v>
      </c>
      <c r="T7" s="251">
        <v>45</v>
      </c>
      <c r="U7" s="249">
        <f>IF((T7-S7)&lt;0,0,SUM(T7-S7))</f>
        <v>45</v>
      </c>
      <c r="V7" s="7"/>
      <c r="W7" s="7"/>
      <c r="X7" s="204"/>
      <c r="Y7" s="204"/>
      <c r="Z7" s="204"/>
      <c r="AA7" s="4"/>
      <c r="AB7" s="4"/>
      <c r="AC7" s="4"/>
      <c r="AD7" s="4"/>
      <c r="AE7" s="4"/>
      <c r="AF7" s="4"/>
      <c r="AG7" s="4"/>
      <c r="AH7" s="4"/>
      <c r="AI7" s="4"/>
      <c r="AJ7" s="4"/>
      <c r="AK7" s="4"/>
      <c r="AL7" s="4"/>
      <c r="AM7" s="4"/>
      <c r="AN7" s="4"/>
      <c r="AO7" s="4"/>
      <c r="AP7" s="4"/>
      <c r="AQ7" s="4"/>
      <c r="AR7" s="4"/>
      <c r="AS7" s="4"/>
      <c r="AT7" s="4"/>
    </row>
    <row r="8" spans="2:49" ht="32.25" customHeight="1" thickBot="1" x14ac:dyDescent="0.35">
      <c r="B8" s="126" t="s">
        <v>80</v>
      </c>
      <c r="C8" s="37" t="s">
        <v>81</v>
      </c>
      <c r="D8" s="38">
        <v>15</v>
      </c>
      <c r="E8" s="38" t="s">
        <v>20</v>
      </c>
      <c r="F8" s="39" t="s">
        <v>4</v>
      </c>
      <c r="G8" s="38" t="s">
        <v>5</v>
      </c>
      <c r="H8" s="38"/>
      <c r="I8" s="38">
        <v>7.5</v>
      </c>
      <c r="J8" s="38">
        <v>7.5</v>
      </c>
      <c r="K8" s="38">
        <v>7.5</v>
      </c>
      <c r="L8" s="38"/>
      <c r="M8" s="38">
        <v>15</v>
      </c>
      <c r="N8" s="9"/>
      <c r="O8" s="10"/>
      <c r="P8" s="11"/>
      <c r="Q8" s="252" t="s">
        <v>54</v>
      </c>
      <c r="R8" s="253"/>
      <c r="S8" s="254">
        <f>SUMIFS(D8:D57,O8:O57,"Skogsbruksvetenskap",E8:E57,"G2E",N8:N57,"X")</f>
        <v>0</v>
      </c>
      <c r="T8" s="255">
        <v>15</v>
      </c>
      <c r="U8" s="256">
        <f>IF((T8-S8)&lt;0,0,SUM(T8-S8))</f>
        <v>15</v>
      </c>
      <c r="V8" s="115">
        <f>SUM(U5:U8)</f>
        <v>360</v>
      </c>
      <c r="W8" s="11"/>
      <c r="X8" s="204"/>
      <c r="Y8" s="204"/>
      <c r="Z8" s="204"/>
      <c r="AA8" s="4"/>
      <c r="AB8" s="4"/>
      <c r="AC8" s="4"/>
      <c r="AD8" s="4"/>
      <c r="AE8" s="4"/>
      <c r="AF8" s="4"/>
      <c r="AG8" s="4"/>
      <c r="AH8" s="4"/>
      <c r="AI8" s="4"/>
      <c r="AJ8" s="4"/>
      <c r="AK8" s="4"/>
      <c r="AL8" s="4"/>
      <c r="AM8" s="4"/>
      <c r="AN8" s="4"/>
      <c r="AO8" s="4"/>
      <c r="AP8" s="4"/>
      <c r="AQ8" s="4"/>
      <c r="AR8" s="4"/>
      <c r="AS8" s="4"/>
      <c r="AT8" s="4"/>
    </row>
    <row r="9" spans="2:49" ht="30.75" customHeight="1" x14ac:dyDescent="0.3">
      <c r="B9" s="126" t="s">
        <v>82</v>
      </c>
      <c r="C9" s="40" t="s">
        <v>108</v>
      </c>
      <c r="D9" s="41">
        <v>15</v>
      </c>
      <c r="E9" s="41" t="s">
        <v>20</v>
      </c>
      <c r="F9" s="42" t="s">
        <v>4</v>
      </c>
      <c r="G9" s="41"/>
      <c r="H9" s="41">
        <v>10</v>
      </c>
      <c r="I9" s="41"/>
      <c r="J9" s="41"/>
      <c r="K9" s="41"/>
      <c r="L9" s="41">
        <v>1</v>
      </c>
      <c r="M9" s="41"/>
      <c r="N9" s="22"/>
      <c r="O9" s="10" t="s">
        <v>4</v>
      </c>
      <c r="Q9" s="4"/>
      <c r="R9" s="4"/>
      <c r="S9" s="4"/>
      <c r="T9" s="4"/>
      <c r="U9" s="4"/>
      <c r="V9" s="12"/>
      <c r="W9" s="11"/>
      <c r="X9" s="204"/>
      <c r="Y9" s="204"/>
      <c r="Z9" s="204"/>
      <c r="AA9" s="4"/>
      <c r="AB9" s="4"/>
      <c r="AC9" s="4"/>
      <c r="AD9" s="4"/>
      <c r="AE9" s="4"/>
      <c r="AF9" s="4"/>
      <c r="AG9" s="4"/>
      <c r="AH9" s="4"/>
      <c r="AI9" s="4"/>
      <c r="AJ9" s="4"/>
      <c r="AK9" s="4"/>
      <c r="AL9" s="4"/>
      <c r="AM9" s="4"/>
      <c r="AN9" s="4"/>
      <c r="AO9" s="4"/>
      <c r="AP9" s="4"/>
      <c r="AQ9" s="4"/>
      <c r="AR9" s="4"/>
      <c r="AS9" s="4"/>
      <c r="AT9" s="4"/>
    </row>
    <row r="10" spans="2:49" ht="27.75" customHeight="1" x14ac:dyDescent="0.3">
      <c r="B10" s="136" t="s">
        <v>83</v>
      </c>
      <c r="C10" s="40" t="s">
        <v>84</v>
      </c>
      <c r="D10" s="41">
        <v>15</v>
      </c>
      <c r="E10" s="41" t="s">
        <v>20</v>
      </c>
      <c r="F10" s="42" t="s">
        <v>4</v>
      </c>
      <c r="G10" s="41"/>
      <c r="H10" s="41">
        <v>7.5</v>
      </c>
      <c r="I10" s="41"/>
      <c r="J10" s="41">
        <v>2.5</v>
      </c>
      <c r="K10" s="41">
        <v>1</v>
      </c>
      <c r="L10" s="41">
        <v>1.5</v>
      </c>
      <c r="M10" s="41"/>
      <c r="N10" s="22"/>
      <c r="O10" s="10" t="s">
        <v>4</v>
      </c>
      <c r="V10" s="12"/>
      <c r="W10" s="11"/>
      <c r="X10" s="204"/>
      <c r="Y10" s="204"/>
      <c r="Z10" s="204"/>
      <c r="AA10" s="4"/>
      <c r="AB10" s="4"/>
      <c r="AC10" s="4"/>
      <c r="AD10" s="4"/>
      <c r="AE10" s="4"/>
      <c r="AF10" s="4"/>
      <c r="AG10" s="4"/>
      <c r="AH10" s="4"/>
      <c r="AI10" s="4"/>
      <c r="AJ10" s="4"/>
      <c r="AK10" s="4"/>
      <c r="AL10" s="4"/>
      <c r="AM10" s="4"/>
      <c r="AN10" s="4"/>
      <c r="AO10" s="4"/>
      <c r="AP10" s="4"/>
      <c r="AQ10" s="4"/>
      <c r="AR10" s="4"/>
      <c r="AS10" s="4"/>
      <c r="AT10" s="4"/>
    </row>
    <row r="11" spans="2:49" ht="27.75" customHeight="1" thickBot="1" x14ac:dyDescent="0.35">
      <c r="B11" s="136" t="s">
        <v>85</v>
      </c>
      <c r="C11" s="40" t="s">
        <v>86</v>
      </c>
      <c r="D11" s="41">
        <v>15</v>
      </c>
      <c r="E11" s="41" t="s">
        <v>20</v>
      </c>
      <c r="F11" s="42" t="s">
        <v>4</v>
      </c>
      <c r="G11" s="41" t="s">
        <v>5</v>
      </c>
      <c r="H11" s="41"/>
      <c r="I11" s="41">
        <v>7.5</v>
      </c>
      <c r="J11" s="41">
        <v>7.5</v>
      </c>
      <c r="K11" s="41">
        <v>1</v>
      </c>
      <c r="L11" s="41">
        <v>3</v>
      </c>
      <c r="M11" s="41">
        <v>7.5</v>
      </c>
      <c r="N11" s="22"/>
      <c r="O11" s="10"/>
      <c r="V11" s="12"/>
      <c r="W11" s="11"/>
      <c r="X11" s="204"/>
      <c r="Y11" s="204"/>
      <c r="Z11" s="204"/>
      <c r="AA11" s="4"/>
      <c r="AB11" s="4"/>
      <c r="AC11" s="4"/>
      <c r="AD11" s="4"/>
      <c r="AJ11" s="4"/>
      <c r="AK11" s="4"/>
      <c r="AL11" s="4"/>
      <c r="AM11" s="4"/>
      <c r="AN11" s="4"/>
      <c r="AO11" s="4"/>
      <c r="AP11" s="4"/>
      <c r="AQ11" s="4"/>
      <c r="AR11" s="4"/>
      <c r="AS11" s="4"/>
      <c r="AT11" s="4"/>
    </row>
    <row r="12" spans="2:49" ht="26.4" customHeight="1" x14ac:dyDescent="0.4">
      <c r="B12" s="264"/>
      <c r="C12" s="265" t="s">
        <v>114</v>
      </c>
      <c r="D12" s="266"/>
      <c r="E12" s="266"/>
      <c r="F12" s="267"/>
      <c r="G12" s="266"/>
      <c r="H12" s="266"/>
      <c r="I12" s="266"/>
      <c r="J12" s="266"/>
      <c r="K12" s="268"/>
      <c r="L12" s="268"/>
      <c r="M12" s="266"/>
      <c r="N12" s="269"/>
      <c r="O12" s="270"/>
      <c r="Q12" s="183" t="s">
        <v>52</v>
      </c>
      <c r="R12" s="184"/>
      <c r="S12" s="184"/>
      <c r="T12" s="184"/>
      <c r="U12" s="185"/>
      <c r="V12" s="12"/>
      <c r="W12" s="11"/>
      <c r="X12" s="204"/>
      <c r="Y12" s="204"/>
      <c r="Z12" s="204"/>
      <c r="AA12" s="4"/>
      <c r="AB12" s="4"/>
      <c r="AC12" s="4"/>
      <c r="AD12" s="4"/>
      <c r="AJ12" s="4"/>
      <c r="AK12" s="4"/>
      <c r="AL12" s="4"/>
      <c r="AM12" s="4"/>
      <c r="AN12" s="4"/>
      <c r="AO12" s="4"/>
      <c r="AP12" s="4"/>
      <c r="AQ12" s="4"/>
      <c r="AR12" s="4"/>
      <c r="AS12" s="4"/>
      <c r="AT12" s="4"/>
    </row>
    <row r="13" spans="2:49" ht="27.75" customHeight="1" x14ac:dyDescent="0.4">
      <c r="B13" s="36" t="s">
        <v>87</v>
      </c>
      <c r="C13" s="93" t="s">
        <v>88</v>
      </c>
      <c r="D13" s="43">
        <v>15</v>
      </c>
      <c r="E13" s="43" t="s">
        <v>21</v>
      </c>
      <c r="F13" s="44" t="s">
        <v>5</v>
      </c>
      <c r="G13" s="43"/>
      <c r="H13" s="43"/>
      <c r="I13" s="43"/>
      <c r="J13" s="43"/>
      <c r="K13" s="130"/>
      <c r="L13" s="130"/>
      <c r="M13" s="43">
        <v>15</v>
      </c>
      <c r="N13" s="75"/>
      <c r="O13" s="15" t="s">
        <v>5</v>
      </c>
      <c r="Q13" s="291" t="s">
        <v>49</v>
      </c>
      <c r="R13" s="292"/>
      <c r="S13" s="292"/>
      <c r="T13" s="292"/>
      <c r="U13" s="181" t="s">
        <v>48</v>
      </c>
      <c r="V13" s="12"/>
      <c r="W13" s="11"/>
      <c r="X13" s="11"/>
      <c r="Y13" s="4"/>
      <c r="Z13" s="4"/>
      <c r="AA13" s="4"/>
      <c r="AB13" s="4"/>
      <c r="AC13" s="4"/>
      <c r="AD13" s="4"/>
      <c r="AJ13" s="4"/>
      <c r="AK13" s="4"/>
      <c r="AL13" s="4"/>
      <c r="AM13" s="4"/>
      <c r="AN13" s="4"/>
      <c r="AO13" s="4"/>
      <c r="AP13" s="4"/>
      <c r="AQ13" s="4"/>
      <c r="AR13" s="4"/>
      <c r="AS13" s="4"/>
      <c r="AT13" s="4"/>
      <c r="AU13" s="4"/>
    </row>
    <row r="14" spans="2:49" ht="27.75" customHeight="1" x14ac:dyDescent="0.35">
      <c r="B14" s="126" t="s">
        <v>89</v>
      </c>
      <c r="C14" s="47" t="s">
        <v>90</v>
      </c>
      <c r="D14" s="41">
        <v>15</v>
      </c>
      <c r="E14" s="41" t="s">
        <v>21</v>
      </c>
      <c r="F14" s="42" t="s">
        <v>4</v>
      </c>
      <c r="G14" s="48"/>
      <c r="H14" s="48">
        <v>4</v>
      </c>
      <c r="I14" s="48">
        <v>4</v>
      </c>
      <c r="J14" s="48">
        <v>4</v>
      </c>
      <c r="K14" s="47">
        <v>2</v>
      </c>
      <c r="L14" s="47">
        <v>2</v>
      </c>
      <c r="M14" s="48"/>
      <c r="N14" s="26"/>
      <c r="O14" s="15" t="s">
        <v>4</v>
      </c>
      <c r="Q14" s="53" t="s">
        <v>38</v>
      </c>
      <c r="R14" s="54"/>
      <c r="S14" s="55" t="s">
        <v>1</v>
      </c>
      <c r="T14" s="55" t="s">
        <v>14</v>
      </c>
      <c r="U14" s="182"/>
      <c r="V14" s="12"/>
      <c r="W14" s="11"/>
      <c r="X14" s="11"/>
      <c r="Y14" s="4"/>
      <c r="Z14" s="4"/>
      <c r="AA14" s="4"/>
      <c r="AB14" s="4"/>
      <c r="AC14" s="4"/>
      <c r="AD14" s="4"/>
      <c r="AJ14" s="4"/>
      <c r="AK14" s="4"/>
      <c r="AL14" s="4"/>
      <c r="AM14" s="4"/>
      <c r="AN14" s="4"/>
      <c r="AO14" s="4"/>
      <c r="AP14" s="4"/>
      <c r="AQ14" s="4"/>
      <c r="AR14" s="4"/>
      <c r="AS14" s="4"/>
      <c r="AT14" s="4"/>
      <c r="AU14" s="4"/>
    </row>
    <row r="15" spans="2:49" ht="30.75" customHeight="1" x14ac:dyDescent="0.3">
      <c r="B15" s="94" t="s">
        <v>91</v>
      </c>
      <c r="C15" s="48" t="s">
        <v>92</v>
      </c>
      <c r="D15" s="41">
        <v>15</v>
      </c>
      <c r="E15" s="41" t="s">
        <v>21</v>
      </c>
      <c r="F15" s="42" t="s">
        <v>2</v>
      </c>
      <c r="G15" s="41"/>
      <c r="H15" s="41"/>
      <c r="I15" s="41"/>
      <c r="J15" s="41"/>
      <c r="K15" s="129"/>
      <c r="L15" s="129"/>
      <c r="M15" s="41"/>
      <c r="N15" s="13"/>
      <c r="O15" s="15" t="s">
        <v>2</v>
      </c>
      <c r="Q15" s="72" t="s">
        <v>8</v>
      </c>
      <c r="R15" s="56"/>
      <c r="S15" s="79">
        <f>SUMIFS(D8:D63,O8:O63,"Skogsbruksvetenskap",N8:N63,"X")</f>
        <v>0</v>
      </c>
      <c r="T15" s="79">
        <v>135</v>
      </c>
      <c r="U15" s="114">
        <f>IF((T15-S15)&lt;0,0,SUM(T15-S15))</f>
        <v>135</v>
      </c>
      <c r="V15" s="115" t="e">
        <f>SUM(#REF!)</f>
        <v>#REF!</v>
      </c>
      <c r="W15" s="12" t="e">
        <f>SUM(#REF!+#REF!)</f>
        <v>#REF!</v>
      </c>
      <c r="X15" s="4"/>
      <c r="Y15" s="4"/>
      <c r="Z15" s="4"/>
      <c r="AA15" s="4"/>
      <c r="AB15" s="4"/>
      <c r="AC15" s="4"/>
      <c r="AD15" s="4"/>
      <c r="AJ15" s="4"/>
      <c r="AK15" s="4"/>
      <c r="AL15" s="4"/>
      <c r="AM15" s="4"/>
      <c r="AN15" s="4"/>
      <c r="AO15" s="4"/>
      <c r="AP15" s="4"/>
      <c r="AQ15" s="4"/>
      <c r="AR15" s="4"/>
      <c r="AS15" s="4"/>
      <c r="AT15" s="4"/>
      <c r="AU15" s="4"/>
    </row>
    <row r="16" spans="2:49" ht="27.75" customHeight="1" x14ac:dyDescent="0.3">
      <c r="B16" s="36" t="s">
        <v>93</v>
      </c>
      <c r="C16" s="45" t="s">
        <v>94</v>
      </c>
      <c r="D16" s="41">
        <v>15</v>
      </c>
      <c r="E16" s="41" t="s">
        <v>17</v>
      </c>
      <c r="F16" s="42" t="s">
        <v>4</v>
      </c>
      <c r="G16" s="41"/>
      <c r="H16" s="41">
        <v>15</v>
      </c>
      <c r="I16" s="41"/>
      <c r="J16" s="41"/>
      <c r="K16" s="129"/>
      <c r="L16" s="129"/>
      <c r="M16" s="41"/>
      <c r="N16" s="22"/>
      <c r="O16" s="15" t="s">
        <v>4</v>
      </c>
      <c r="Q16" s="58" t="s">
        <v>9</v>
      </c>
      <c r="R16" s="59"/>
      <c r="S16" s="60">
        <f>SUMIFS(H8:H63,N8:N63,"X")</f>
        <v>0</v>
      </c>
      <c r="T16" s="60">
        <v>15</v>
      </c>
      <c r="U16" s="110">
        <f t="shared" ref="U16:U19" si="1">IF((T16-S16)&lt;0,0,SUM(T16-S16))</f>
        <v>15</v>
      </c>
      <c r="V16" s="4"/>
      <c r="W16" s="4"/>
      <c r="X16" s="4"/>
      <c r="Y16" s="4"/>
      <c r="Z16" s="4"/>
      <c r="AA16" s="4"/>
      <c r="AB16" s="4"/>
      <c r="AC16" s="4"/>
      <c r="AD16" s="4"/>
      <c r="AJ16" s="4"/>
      <c r="AK16" s="4"/>
      <c r="AL16" s="4"/>
      <c r="AM16" s="4"/>
      <c r="AN16" s="4"/>
      <c r="AO16" s="4"/>
      <c r="AP16" s="4"/>
      <c r="AQ16" s="4"/>
      <c r="AR16" s="4"/>
      <c r="AS16" s="4"/>
      <c r="AT16" s="4"/>
      <c r="AU16" s="4"/>
    </row>
    <row r="17" spans="1:47" ht="27.75" customHeight="1" x14ac:dyDescent="0.3">
      <c r="A17" s="271"/>
      <c r="B17" s="272"/>
      <c r="C17" s="273" t="s">
        <v>101</v>
      </c>
      <c r="D17" s="274"/>
      <c r="E17" s="274"/>
      <c r="F17" s="275"/>
      <c r="G17" s="274"/>
      <c r="H17" s="274"/>
      <c r="I17" s="274"/>
      <c r="J17" s="274"/>
      <c r="K17" s="276"/>
      <c r="L17" s="276"/>
      <c r="M17" s="274"/>
      <c r="N17" s="277"/>
      <c r="O17" s="278"/>
      <c r="Q17" s="58" t="s">
        <v>6</v>
      </c>
      <c r="R17" s="59"/>
      <c r="S17" s="60">
        <f>SUMIFS(I8:I63,N8:N63,"X")</f>
        <v>0</v>
      </c>
      <c r="T17" s="60">
        <v>15</v>
      </c>
      <c r="U17" s="110">
        <f t="shared" si="1"/>
        <v>15</v>
      </c>
      <c r="V17" s="4"/>
      <c r="W17" s="4"/>
      <c r="X17" s="4"/>
      <c r="Y17" s="4"/>
      <c r="Z17" s="4"/>
      <c r="AA17" s="4"/>
      <c r="AB17" s="4"/>
      <c r="AC17" s="4"/>
      <c r="AD17" s="4"/>
      <c r="AJ17" s="4"/>
      <c r="AK17" s="4"/>
      <c r="AL17" s="4"/>
      <c r="AM17" s="4"/>
      <c r="AN17" s="4"/>
      <c r="AO17" s="4"/>
      <c r="AP17" s="4"/>
      <c r="AQ17" s="4"/>
      <c r="AR17" s="4"/>
      <c r="AS17" s="4"/>
      <c r="AT17" s="4"/>
      <c r="AU17" s="4"/>
    </row>
    <row r="18" spans="1:47" ht="27.75" customHeight="1" x14ac:dyDescent="0.3">
      <c r="B18" s="127" t="s">
        <v>95</v>
      </c>
      <c r="C18" s="46" t="s">
        <v>96</v>
      </c>
      <c r="D18" s="38">
        <v>15</v>
      </c>
      <c r="E18" s="38" t="s">
        <v>21</v>
      </c>
      <c r="F18" s="39" t="s">
        <v>4</v>
      </c>
      <c r="G18" s="38" t="s">
        <v>2</v>
      </c>
      <c r="H18" s="38">
        <v>7.5</v>
      </c>
      <c r="I18" s="38"/>
      <c r="J18" s="38"/>
      <c r="K18" s="38"/>
      <c r="L18" s="128"/>
      <c r="M18" s="38"/>
      <c r="N18" s="9"/>
      <c r="O18" s="17"/>
      <c r="Q18" s="58" t="s">
        <v>7</v>
      </c>
      <c r="R18" s="61"/>
      <c r="S18" s="60">
        <f>SUMIFS(J8:J63,N8:N63,"X")</f>
        <v>0</v>
      </c>
      <c r="T18" s="62">
        <v>15</v>
      </c>
      <c r="U18" s="110">
        <f t="shared" si="1"/>
        <v>15</v>
      </c>
      <c r="V18" s="4"/>
      <c r="W18" s="4"/>
      <c r="X18" s="4"/>
      <c r="Y18" s="4"/>
      <c r="Z18" s="4"/>
      <c r="AA18" s="4"/>
      <c r="AB18" s="4"/>
      <c r="AC18" s="4"/>
      <c r="AD18" s="4"/>
      <c r="AJ18" s="4"/>
      <c r="AK18" s="4"/>
      <c r="AL18" s="4"/>
      <c r="AM18" s="4"/>
      <c r="AN18" s="4"/>
      <c r="AO18" s="4"/>
      <c r="AP18" s="4"/>
      <c r="AQ18" s="4"/>
      <c r="AR18" s="4"/>
      <c r="AS18" s="4"/>
      <c r="AT18" s="4"/>
      <c r="AU18" s="4"/>
    </row>
    <row r="19" spans="1:47" ht="33" customHeight="1" x14ac:dyDescent="0.3">
      <c r="B19" s="36" t="s">
        <v>97</v>
      </c>
      <c r="C19" s="45" t="s">
        <v>98</v>
      </c>
      <c r="D19" s="41">
        <v>15</v>
      </c>
      <c r="E19" s="41" t="s">
        <v>17</v>
      </c>
      <c r="F19" s="42" t="s">
        <v>4</v>
      </c>
      <c r="G19" s="41"/>
      <c r="H19" s="47"/>
      <c r="I19" s="41"/>
      <c r="J19" s="47">
        <v>15</v>
      </c>
      <c r="K19" s="47">
        <v>15</v>
      </c>
      <c r="L19" s="131"/>
      <c r="M19" s="47"/>
      <c r="N19" s="9"/>
      <c r="O19" s="17" t="s">
        <v>4</v>
      </c>
      <c r="Q19" s="58" t="s">
        <v>73</v>
      </c>
      <c r="R19" s="61"/>
      <c r="S19" s="62">
        <f>SUMIFS(D8:D63,O8:O63,"Skogsbruksvetenskap",E8:E63,"G2F",N8:N63,"X")</f>
        <v>0</v>
      </c>
      <c r="T19" s="62">
        <v>15</v>
      </c>
      <c r="U19" s="110">
        <f t="shared" si="1"/>
        <v>15</v>
      </c>
      <c r="V19" s="4"/>
      <c r="W19" s="4"/>
      <c r="X19" s="4"/>
      <c r="Y19" s="4"/>
      <c r="Z19" s="4"/>
      <c r="AA19" s="4"/>
      <c r="AB19" s="4"/>
      <c r="AC19" s="4"/>
      <c r="AD19" s="4"/>
      <c r="AJ19" s="4"/>
      <c r="AK19" s="4"/>
      <c r="AL19" s="4"/>
      <c r="AM19" s="4"/>
      <c r="AN19" s="4"/>
      <c r="AO19" s="4"/>
      <c r="AP19" s="4"/>
      <c r="AQ19" s="4"/>
      <c r="AR19" s="4"/>
      <c r="AS19" s="4"/>
      <c r="AT19" s="4"/>
      <c r="AU19" s="4"/>
    </row>
    <row r="20" spans="1:47" ht="27.75" customHeight="1" x14ac:dyDescent="0.3">
      <c r="B20" s="126" t="s">
        <v>99</v>
      </c>
      <c r="C20" s="45" t="s">
        <v>100</v>
      </c>
      <c r="D20" s="41">
        <v>7.5</v>
      </c>
      <c r="E20" s="41" t="s">
        <v>17</v>
      </c>
      <c r="F20" s="42" t="s">
        <v>4</v>
      </c>
      <c r="G20" s="41"/>
      <c r="H20" s="41"/>
      <c r="I20" s="41"/>
      <c r="J20" s="47">
        <v>7.5</v>
      </c>
      <c r="K20" s="47">
        <v>7.5</v>
      </c>
      <c r="L20" s="131"/>
      <c r="M20" s="47"/>
      <c r="N20" s="9"/>
      <c r="O20" s="17" t="s">
        <v>4</v>
      </c>
      <c r="Q20" s="58" t="s">
        <v>40</v>
      </c>
      <c r="R20" s="61"/>
      <c r="S20" s="62">
        <f>SUMIFS(D8:D63,O8:O63,"Skogsbruksvetenskap",E8:E63,"A1N",N8:N63,"X")+SUMIFS(D8:D63,O8:O63,"Skogsbruksvetenskap",E8:E63,"A1F",N8:N63,"x")</f>
        <v>0</v>
      </c>
      <c r="T20" s="62">
        <v>30</v>
      </c>
      <c r="U20" s="110">
        <f>IF((T20-S20)&lt;0,0,SUM(T20-S20))</f>
        <v>30</v>
      </c>
      <c r="V20" s="12"/>
      <c r="W20" s="115">
        <f>IF(U15&lt;=0,T15,S15)</f>
        <v>0</v>
      </c>
      <c r="X20" s="12"/>
      <c r="Y20" s="4"/>
      <c r="Z20" s="197"/>
      <c r="AA20" s="197"/>
      <c r="AB20" s="4"/>
      <c r="AC20" s="4"/>
      <c r="AD20" s="4"/>
      <c r="AJ20" s="4"/>
      <c r="AK20" s="4"/>
      <c r="AL20" s="4"/>
      <c r="AM20" s="4"/>
      <c r="AN20" s="4"/>
      <c r="AO20" s="4"/>
      <c r="AP20" s="4"/>
      <c r="AQ20" s="4"/>
      <c r="AR20" s="4"/>
      <c r="AS20" s="4"/>
      <c r="AT20" s="4"/>
      <c r="AU20" s="4"/>
    </row>
    <row r="21" spans="1:47" ht="27.75" customHeight="1" x14ac:dyDescent="0.3">
      <c r="B21" s="36" t="s">
        <v>122</v>
      </c>
      <c r="C21" s="45" t="s">
        <v>121</v>
      </c>
      <c r="D21" s="41">
        <v>15</v>
      </c>
      <c r="E21" s="41" t="s">
        <v>17</v>
      </c>
      <c r="F21" s="42" t="s">
        <v>4</v>
      </c>
      <c r="G21" s="41"/>
      <c r="H21" s="47"/>
      <c r="I21" s="41"/>
      <c r="J21" s="47"/>
      <c r="K21" s="131"/>
      <c r="L21" s="131"/>
      <c r="M21" s="47"/>
      <c r="N21" s="9"/>
      <c r="O21" s="17" t="s">
        <v>4</v>
      </c>
      <c r="Q21" s="63" t="s">
        <v>10</v>
      </c>
      <c r="R21" s="64"/>
      <c r="S21" s="57">
        <f>SUMIFS(D8:D63,O8:O63,"Biologi",N8:N63,"x")</f>
        <v>0</v>
      </c>
      <c r="T21" s="57">
        <v>30</v>
      </c>
      <c r="U21" s="110">
        <f>IF((T21-S21)&lt;0,0,SUM(T21-S21))</f>
        <v>30</v>
      </c>
      <c r="V21" s="12"/>
      <c r="W21" s="12"/>
      <c r="X21" s="12"/>
      <c r="Y21" s="4"/>
      <c r="Z21" s="197"/>
      <c r="AA21" s="197"/>
      <c r="AB21" s="4"/>
      <c r="AC21" s="4"/>
      <c r="AD21" s="4"/>
      <c r="AJ21" s="4"/>
      <c r="AK21" s="4"/>
      <c r="AL21" s="4"/>
      <c r="AM21" s="4"/>
      <c r="AN21" s="4"/>
      <c r="AO21" s="4"/>
      <c r="AP21" s="4"/>
      <c r="AQ21" s="4"/>
      <c r="AR21" s="4"/>
      <c r="AS21" s="4"/>
      <c r="AT21" s="4"/>
      <c r="AU21" s="4"/>
    </row>
    <row r="22" spans="1:47" ht="30.75" customHeight="1" x14ac:dyDescent="0.3">
      <c r="B22" s="36" t="s">
        <v>123</v>
      </c>
      <c r="C22" s="45" t="s">
        <v>124</v>
      </c>
      <c r="D22" s="41">
        <v>15</v>
      </c>
      <c r="E22" s="41" t="s">
        <v>17</v>
      </c>
      <c r="F22" s="42" t="s">
        <v>4</v>
      </c>
      <c r="G22" s="41"/>
      <c r="H22" s="47"/>
      <c r="I22" s="41"/>
      <c r="J22" s="47"/>
      <c r="K22" s="131"/>
      <c r="L22" s="131"/>
      <c r="M22" s="47"/>
      <c r="N22" s="9"/>
      <c r="O22" s="17" t="s">
        <v>4</v>
      </c>
      <c r="Q22" s="65" t="s">
        <v>11</v>
      </c>
      <c r="R22" s="59"/>
      <c r="S22" s="60">
        <f>SUMIFS(M8:M63,N8:N63,"X")</f>
        <v>0</v>
      </c>
      <c r="T22" s="60">
        <v>15</v>
      </c>
      <c r="U22" s="110">
        <f>IF((T22-S22)&lt;0,0,SUM(T22-S22))</f>
        <v>15</v>
      </c>
      <c r="V22" s="11"/>
      <c r="W22" s="12"/>
      <c r="X22" s="12"/>
      <c r="Y22" s="4"/>
      <c r="Z22" s="197"/>
      <c r="AA22" s="197"/>
      <c r="AB22" s="4"/>
      <c r="AC22" s="4"/>
      <c r="AD22" s="4"/>
      <c r="AJ22" s="4"/>
      <c r="AK22" s="4"/>
      <c r="AL22" s="4"/>
      <c r="AM22" s="4"/>
      <c r="AN22" s="4"/>
      <c r="AO22" s="4"/>
      <c r="AP22" s="4"/>
      <c r="AQ22" s="4"/>
      <c r="AR22" s="4"/>
      <c r="AS22" s="4"/>
      <c r="AT22" s="4"/>
      <c r="AU22" s="4"/>
    </row>
    <row r="23" spans="1:47" ht="27.75" customHeight="1" x14ac:dyDescent="0.3">
      <c r="B23" s="36" t="s">
        <v>126</v>
      </c>
      <c r="C23" s="45" t="s">
        <v>125</v>
      </c>
      <c r="D23" s="41">
        <v>15</v>
      </c>
      <c r="E23" s="41" t="s">
        <v>17</v>
      </c>
      <c r="F23" s="42" t="s">
        <v>4</v>
      </c>
      <c r="G23" s="41"/>
      <c r="H23" s="47"/>
      <c r="I23" s="41"/>
      <c r="J23" s="47"/>
      <c r="K23" s="131"/>
      <c r="L23" s="131"/>
      <c r="M23" s="47"/>
      <c r="N23" s="9"/>
      <c r="O23" s="17" t="s">
        <v>4</v>
      </c>
      <c r="Q23" s="63" t="s">
        <v>12</v>
      </c>
      <c r="R23" s="59"/>
      <c r="S23" s="57">
        <f>SUMIFS(D8:D63,O8:O63,"Företagsekonomi",N8:N63,"X")+SUMIFS(D8:D63,O8:O63,"Nationalekonomi",N8:N63,"X")+SUMIFS(D8:D63,O8:O63,"Bioekonomimanagement",N8:N63,"X")</f>
        <v>0</v>
      </c>
      <c r="T23" s="57">
        <v>30</v>
      </c>
      <c r="U23" s="110">
        <f>IF((T23-S23)&lt;0,0,SUM(T23-S23))</f>
        <v>30</v>
      </c>
      <c r="V23" s="12"/>
      <c r="W23" s="12"/>
      <c r="X23" s="12"/>
      <c r="Y23" s="4"/>
      <c r="Z23" s="197"/>
      <c r="AA23" s="197"/>
      <c r="AB23" s="4"/>
      <c r="AC23" s="4"/>
      <c r="AD23" s="4"/>
      <c r="AJ23" s="4"/>
      <c r="AK23" s="4"/>
      <c r="AL23" s="4"/>
      <c r="AM23" s="4"/>
      <c r="AN23" s="4"/>
      <c r="AO23" s="4"/>
      <c r="AP23" s="4"/>
      <c r="AQ23" s="4"/>
      <c r="AR23" s="4"/>
      <c r="AS23" s="4"/>
      <c r="AT23" s="4"/>
      <c r="AU23" s="4"/>
    </row>
    <row r="24" spans="1:47" ht="33" customHeight="1" thickBot="1" x14ac:dyDescent="0.35">
      <c r="B24" s="36" t="s">
        <v>127</v>
      </c>
      <c r="C24" s="45" t="s">
        <v>128</v>
      </c>
      <c r="D24" s="41">
        <v>15</v>
      </c>
      <c r="E24" s="41" t="s">
        <v>17</v>
      </c>
      <c r="F24" s="42" t="s">
        <v>4</v>
      </c>
      <c r="G24" s="41"/>
      <c r="H24" s="47"/>
      <c r="I24" s="41"/>
      <c r="J24" s="47"/>
      <c r="K24" s="131"/>
      <c r="L24" s="131"/>
      <c r="M24" s="47"/>
      <c r="N24" s="9"/>
      <c r="O24" s="17" t="s">
        <v>4</v>
      </c>
      <c r="Q24" s="66" t="s">
        <v>2</v>
      </c>
      <c r="R24" s="67"/>
      <c r="S24" s="68">
        <f>SUMIFS(D8:D63,O8:O63,"Företagsekonomi",N8:N63,"X")</f>
        <v>0</v>
      </c>
      <c r="T24" s="68">
        <v>15</v>
      </c>
      <c r="U24" s="111">
        <f>IF((T24-S24)&lt;0,0,SUM(T24-S24))</f>
        <v>15</v>
      </c>
      <c r="V24" s="12"/>
      <c r="W24" s="12"/>
      <c r="X24" s="12"/>
      <c r="Y24" s="4"/>
      <c r="Z24" s="197"/>
      <c r="AA24" s="197"/>
      <c r="AB24" s="4"/>
      <c r="AC24" s="4"/>
      <c r="AD24" s="4"/>
      <c r="AJ24" s="4"/>
      <c r="AK24" s="4"/>
      <c r="AL24" s="4"/>
      <c r="AM24" s="4"/>
      <c r="AN24" s="4"/>
      <c r="AO24" s="4"/>
      <c r="AP24" s="4"/>
      <c r="AQ24" s="4"/>
      <c r="AR24" s="4"/>
      <c r="AS24" s="4"/>
      <c r="AT24" s="4"/>
      <c r="AU24" s="4"/>
    </row>
    <row r="25" spans="1:47" ht="27.75" customHeight="1" x14ac:dyDescent="0.4">
      <c r="B25" s="141" t="s">
        <v>129</v>
      </c>
      <c r="C25" s="142" t="s">
        <v>102</v>
      </c>
      <c r="D25" s="43">
        <v>7.5</v>
      </c>
      <c r="E25" s="43" t="s">
        <v>21</v>
      </c>
      <c r="F25" s="44" t="s">
        <v>2</v>
      </c>
      <c r="G25" s="43"/>
      <c r="H25" s="143"/>
      <c r="I25" s="43"/>
      <c r="J25" s="143"/>
      <c r="K25" s="144"/>
      <c r="L25" s="144"/>
      <c r="M25" s="143"/>
      <c r="N25" s="13"/>
      <c r="O25" s="21" t="s">
        <v>2</v>
      </c>
      <c r="Q25" s="289" t="s">
        <v>50</v>
      </c>
      <c r="R25" s="290"/>
      <c r="S25" s="290"/>
      <c r="T25" s="290"/>
      <c r="U25" s="287" t="s">
        <v>48</v>
      </c>
      <c r="V25" s="12"/>
      <c r="W25" s="12"/>
      <c r="X25" s="12"/>
      <c r="Y25" s="4"/>
      <c r="Z25" s="197"/>
      <c r="AA25" s="197"/>
      <c r="AB25" s="4"/>
      <c r="AC25" s="4"/>
      <c r="AD25" s="4"/>
      <c r="AJ25" s="4"/>
      <c r="AK25" s="4"/>
      <c r="AL25" s="4"/>
      <c r="AM25" s="4"/>
      <c r="AN25" s="4"/>
      <c r="AO25" s="4"/>
      <c r="AP25" s="4"/>
      <c r="AQ25" s="4"/>
      <c r="AR25" s="4"/>
      <c r="AS25" s="4"/>
      <c r="AT25" s="4"/>
      <c r="AU25" s="4"/>
    </row>
    <row r="26" spans="1:47" ht="27.75" customHeight="1" x14ac:dyDescent="0.35">
      <c r="B26" s="141" t="s">
        <v>109</v>
      </c>
      <c r="C26" s="142" t="s">
        <v>110</v>
      </c>
      <c r="D26" s="43">
        <v>15</v>
      </c>
      <c r="E26" s="43" t="s">
        <v>18</v>
      </c>
      <c r="F26" s="44" t="s">
        <v>4</v>
      </c>
      <c r="G26" s="43"/>
      <c r="H26" s="143"/>
      <c r="I26" s="43"/>
      <c r="J26" s="143"/>
      <c r="K26" s="144"/>
      <c r="L26" s="144"/>
      <c r="M26" s="143"/>
      <c r="N26" s="145"/>
      <c r="O26" s="146" t="s">
        <v>4</v>
      </c>
      <c r="Q26" s="80" t="s">
        <v>38</v>
      </c>
      <c r="R26" s="69"/>
      <c r="S26" s="69" t="s">
        <v>1</v>
      </c>
      <c r="T26" s="69" t="s">
        <v>14</v>
      </c>
      <c r="U26" s="288"/>
      <c r="V26" s="12"/>
      <c r="W26" s="115">
        <f>IF(U21&lt;=0,T21,S21)</f>
        <v>0</v>
      </c>
      <c r="X26" s="12"/>
      <c r="Y26" s="4"/>
      <c r="Z26" s="197"/>
      <c r="AA26" s="197"/>
      <c r="AB26" s="4"/>
      <c r="AC26" s="4"/>
      <c r="AD26" s="4"/>
      <c r="AJ26" s="4"/>
      <c r="AK26" s="4"/>
      <c r="AL26" s="4"/>
      <c r="AM26" s="4"/>
      <c r="AN26" s="4"/>
      <c r="AO26" s="4"/>
      <c r="AP26" s="4"/>
      <c r="AQ26" s="4"/>
      <c r="AR26" s="4"/>
      <c r="AS26" s="4"/>
      <c r="AT26" s="4"/>
      <c r="AU26" s="4"/>
    </row>
    <row r="27" spans="1:47" ht="30" customHeight="1" x14ac:dyDescent="0.3">
      <c r="B27" s="293" t="s">
        <v>103</v>
      </c>
      <c r="C27" s="294"/>
      <c r="D27" s="295"/>
      <c r="E27" s="295"/>
      <c r="F27" s="296"/>
      <c r="G27" s="295"/>
      <c r="H27" s="297"/>
      <c r="I27" s="295"/>
      <c r="J27" s="297"/>
      <c r="K27" s="298"/>
      <c r="L27" s="298"/>
      <c r="M27" s="297"/>
      <c r="N27" s="299"/>
      <c r="O27" s="300"/>
      <c r="Q27" s="70" t="s">
        <v>51</v>
      </c>
      <c r="R27" s="71"/>
      <c r="S27" s="79">
        <f>SUMIFS(D8:D63,N8:N63,"X")-(W20+W26+W28)</f>
        <v>0</v>
      </c>
      <c r="T27" s="79">
        <v>105</v>
      </c>
      <c r="U27" s="122">
        <f>IF((T27-S27)&gt;105,"105",SUM(T27-S27))</f>
        <v>105</v>
      </c>
      <c r="V27" s="12"/>
      <c r="W27" s="12"/>
      <c r="X27" s="12"/>
      <c r="Y27" s="4"/>
      <c r="Z27" s="197"/>
      <c r="AA27" s="197"/>
      <c r="AB27" s="4"/>
      <c r="AC27" s="4"/>
      <c r="AD27" s="4"/>
      <c r="AJ27" s="4"/>
      <c r="AK27" s="4"/>
      <c r="AL27" s="4"/>
      <c r="AM27" s="4"/>
      <c r="AN27" s="4"/>
      <c r="AO27" s="4"/>
      <c r="AP27" s="4"/>
      <c r="AQ27" s="4"/>
      <c r="AR27" s="4"/>
      <c r="AS27" s="4"/>
      <c r="AT27" s="4"/>
      <c r="AU27" s="4"/>
    </row>
    <row r="28" spans="1:47" ht="24.75" customHeight="1" x14ac:dyDescent="0.3">
      <c r="B28" s="147" t="s">
        <v>104</v>
      </c>
      <c r="C28" s="48" t="s">
        <v>105</v>
      </c>
      <c r="D28" s="137">
        <v>7.5</v>
      </c>
      <c r="E28" s="38" t="s">
        <v>21</v>
      </c>
      <c r="F28" s="39" t="s">
        <v>4</v>
      </c>
      <c r="G28" s="38"/>
      <c r="H28" s="47"/>
      <c r="I28" s="41"/>
      <c r="J28" s="47"/>
      <c r="K28" s="131"/>
      <c r="L28" s="131"/>
      <c r="M28" s="47"/>
      <c r="N28" s="13"/>
      <c r="O28" s="17"/>
      <c r="Q28" s="72" t="s">
        <v>35</v>
      </c>
      <c r="R28" s="73"/>
      <c r="S28" s="81">
        <f>SUMIFS(D8:D63,E8:E63,"G2E",N8:N63,"X")</f>
        <v>0</v>
      </c>
      <c r="T28" s="81">
        <v>15</v>
      </c>
      <c r="U28" s="109">
        <f t="shared" ref="U28:U29" si="2">IF((T28-S28)&lt;0,0,SUM(T28-S28))</f>
        <v>15</v>
      </c>
      <c r="V28" s="12"/>
      <c r="W28" s="115">
        <f>IF(U23&lt;=0,T23,S23)</f>
        <v>0</v>
      </c>
      <c r="AD28" s="4"/>
      <c r="AJ28" s="4"/>
      <c r="AK28" s="4"/>
      <c r="AL28" s="4"/>
      <c r="AM28" s="4"/>
      <c r="AN28" s="4"/>
      <c r="AO28" s="4"/>
      <c r="AP28" s="4"/>
      <c r="AQ28" s="4"/>
      <c r="AR28" s="4"/>
      <c r="AS28" s="4"/>
      <c r="AT28" s="4"/>
      <c r="AU28" s="4"/>
    </row>
    <row r="29" spans="1:47" ht="23.25" customHeight="1" x14ac:dyDescent="0.3">
      <c r="B29" s="94" t="s">
        <v>106</v>
      </c>
      <c r="C29" s="148" t="s">
        <v>107</v>
      </c>
      <c r="D29" s="137">
        <v>7.5</v>
      </c>
      <c r="E29" s="41" t="s">
        <v>21</v>
      </c>
      <c r="F29" s="42" t="s">
        <v>4</v>
      </c>
      <c r="G29" s="41"/>
      <c r="H29" s="138"/>
      <c r="I29" s="137"/>
      <c r="J29" s="138"/>
      <c r="K29" s="139"/>
      <c r="L29" s="139"/>
      <c r="M29" s="138"/>
      <c r="N29" s="140"/>
      <c r="O29" s="17"/>
      <c r="Q29" s="70" t="s">
        <v>75</v>
      </c>
      <c r="R29" s="73"/>
      <c r="S29" s="81">
        <f>SUMIFS(D8:D63,E8:E63,"A1N",N8:N63,"X")+SUMIFS(D8:D63,E8:E63,"A1F",N8:N63,"X")+SUMIFS(D8:D63,E8:E63,"A2E",N8:N63,"X")</f>
        <v>0</v>
      </c>
      <c r="T29" s="81">
        <v>90</v>
      </c>
      <c r="U29" s="109">
        <f t="shared" si="2"/>
        <v>90</v>
      </c>
      <c r="V29" s="12"/>
      <c r="W29" s="12"/>
      <c r="AD29" s="4"/>
      <c r="AJ29" s="4"/>
      <c r="AK29" s="4"/>
      <c r="AL29" s="4"/>
      <c r="AM29" s="4"/>
      <c r="AN29" s="4"/>
      <c r="AO29" s="4"/>
      <c r="AP29" s="4"/>
      <c r="AQ29" s="4"/>
      <c r="AR29" s="4"/>
      <c r="AS29" s="4"/>
      <c r="AT29" s="4"/>
      <c r="AU29" s="4"/>
    </row>
    <row r="30" spans="1:47" ht="47.25" customHeight="1" x14ac:dyDescent="0.3">
      <c r="B30" s="301" t="s">
        <v>43</v>
      </c>
      <c r="C30" s="302" t="s">
        <v>118</v>
      </c>
      <c r="D30" s="303" t="s">
        <v>3</v>
      </c>
      <c r="E30" s="303" t="s">
        <v>15</v>
      </c>
      <c r="F30" s="304" t="s">
        <v>36</v>
      </c>
      <c r="G30" s="303" t="s">
        <v>37</v>
      </c>
      <c r="H30" s="305" t="s">
        <v>44</v>
      </c>
      <c r="I30" s="305" t="s">
        <v>6</v>
      </c>
      <c r="J30" s="305" t="s">
        <v>62</v>
      </c>
      <c r="K30" s="306" t="s">
        <v>77</v>
      </c>
      <c r="L30" s="306" t="s">
        <v>78</v>
      </c>
      <c r="M30" s="305" t="s">
        <v>46</v>
      </c>
      <c r="N30" s="305" t="s">
        <v>61</v>
      </c>
      <c r="O30" s="307" t="s">
        <v>16</v>
      </c>
      <c r="Q30" s="72" t="s">
        <v>60</v>
      </c>
      <c r="R30" s="82"/>
      <c r="S30" s="73"/>
      <c r="T30" s="73"/>
      <c r="U30" s="112"/>
      <c r="V30" s="4"/>
      <c r="W30" s="4"/>
      <c r="X30" s="188" t="s">
        <v>117</v>
      </c>
      <c r="Y30" s="189"/>
      <c r="Z30" s="190"/>
      <c r="AD30" s="4"/>
      <c r="AJ30" s="4"/>
      <c r="AK30" s="4"/>
      <c r="AL30" s="4"/>
      <c r="AM30" s="4"/>
      <c r="AN30" s="4"/>
      <c r="AO30" s="4"/>
      <c r="AP30" s="4"/>
      <c r="AQ30" s="4"/>
      <c r="AR30" s="4"/>
      <c r="AS30" s="4"/>
      <c r="AT30" s="4"/>
      <c r="AU30" s="4"/>
    </row>
    <row r="31" spans="1:47" ht="24.75" customHeight="1" x14ac:dyDescent="0.3">
      <c r="B31" s="8"/>
      <c r="C31" s="21"/>
      <c r="D31" s="21"/>
      <c r="E31" s="13"/>
      <c r="F31" s="14"/>
      <c r="G31" s="13"/>
      <c r="H31" s="21"/>
      <c r="I31" s="21"/>
      <c r="J31" s="21"/>
      <c r="K31" s="132"/>
      <c r="L31" s="132"/>
      <c r="M31" s="21"/>
      <c r="N31" s="21"/>
      <c r="O31" s="17"/>
      <c r="Q31" s="74" t="s">
        <v>41</v>
      </c>
      <c r="R31" s="73"/>
      <c r="S31" s="83">
        <f>SUMIFS(D8:D63,O8:O63,"Biologi",E8:E63,"A1N",N8:N63,"X")+SUMIFS(D8:D63,O8:O63,"Biologi",E8:E63,"A1F",N8:N63,"x")+SUMIFS(D8:D63,O8:O63,"Biologi",E8:E63,"A2E",N8:N63,"X")</f>
        <v>0</v>
      </c>
      <c r="T31" s="83">
        <v>60</v>
      </c>
      <c r="U31" s="109">
        <f t="shared" ref="U31:U36" si="3">IF((T31-S31)&lt;0,0,SUM(T31-S31))</f>
        <v>60</v>
      </c>
      <c r="V31" s="4"/>
      <c r="W31" s="4"/>
      <c r="X31" s="191"/>
      <c r="Y31" s="192"/>
      <c r="Z31" s="193"/>
      <c r="AD31" s="4"/>
      <c r="AJ31" s="4"/>
      <c r="AK31" s="4"/>
      <c r="AL31" s="4"/>
      <c r="AM31" s="4"/>
      <c r="AN31" s="4"/>
      <c r="AO31" s="4"/>
      <c r="AP31" s="4"/>
      <c r="AQ31" s="4"/>
      <c r="AR31" s="4"/>
      <c r="AS31" s="4"/>
      <c r="AT31" s="4"/>
      <c r="AU31" s="4"/>
    </row>
    <row r="32" spans="1:47" ht="24.75" customHeight="1" x14ac:dyDescent="0.3">
      <c r="B32" s="8"/>
      <c r="C32" s="21"/>
      <c r="D32" s="21"/>
      <c r="E32" s="13"/>
      <c r="F32" s="14"/>
      <c r="G32" s="13"/>
      <c r="H32" s="21"/>
      <c r="I32" s="21"/>
      <c r="J32" s="21"/>
      <c r="K32" s="132"/>
      <c r="L32" s="132"/>
      <c r="M32" s="21"/>
      <c r="N32" s="21"/>
      <c r="O32" s="17"/>
      <c r="Q32" s="58" t="s">
        <v>4</v>
      </c>
      <c r="R32" s="61"/>
      <c r="S32" s="62">
        <f>SUMIFS(D8:D63,O8:O63,"Skogsbruksvetenskap",E8:E63,"A1N",N8:N63,"X")+SUMIFS(D8:D63,O8:O63,"Skogsbruksvetenskap",E8:E63,"A1F",N8:N63,"X")+SUMIFS(D8:D63,O8:O63,"Skogsbruksvetenskap",E8:E63,"A2E",N8:N63,"x")</f>
        <v>0</v>
      </c>
      <c r="T32" s="62">
        <v>60</v>
      </c>
      <c r="U32" s="110">
        <f t="shared" si="3"/>
        <v>60</v>
      </c>
      <c r="V32" s="4"/>
      <c r="W32" s="4"/>
      <c r="X32" s="191"/>
      <c r="Y32" s="192"/>
      <c r="Z32" s="193"/>
      <c r="AD32" s="4"/>
      <c r="AJ32" s="4"/>
      <c r="AK32" s="4"/>
      <c r="AL32" s="4"/>
      <c r="AM32" s="4"/>
      <c r="AN32" s="4"/>
      <c r="AO32" s="4"/>
      <c r="AP32" s="4"/>
      <c r="AQ32" s="4"/>
      <c r="AR32" s="4"/>
      <c r="AS32" s="4"/>
      <c r="AT32" s="4"/>
      <c r="AU32" s="4"/>
    </row>
    <row r="33" spans="2:47" ht="24.75" customHeight="1" x14ac:dyDescent="0.3">
      <c r="B33" s="8"/>
      <c r="C33" s="21"/>
      <c r="D33" s="21"/>
      <c r="E33" s="13"/>
      <c r="F33" s="14"/>
      <c r="G33" s="13"/>
      <c r="H33" s="21"/>
      <c r="I33" s="21"/>
      <c r="J33" s="21"/>
      <c r="K33" s="132"/>
      <c r="L33" s="132"/>
      <c r="M33" s="21"/>
      <c r="N33" s="21"/>
      <c r="O33" s="17"/>
      <c r="Q33" s="58" t="s">
        <v>2</v>
      </c>
      <c r="R33" s="61"/>
      <c r="S33" s="62">
        <f>SUMIFS(D8:D63,O8:O63,"Företagsekonomi",E8:E63,"A1N",N8:N63,"X")+SUMIFS(D8:D63,O8:O63,"Företagsekonomi",E8:E63,"A1F",N8:N63,"X")+SUMIFS(D8:D63,O8:O63,"Företagsekonomi",E8:E63,"A2E",N8:N63,"X")</f>
        <v>0</v>
      </c>
      <c r="T33" s="62">
        <v>60</v>
      </c>
      <c r="U33" s="110">
        <f t="shared" si="3"/>
        <v>60</v>
      </c>
      <c r="V33" s="4"/>
      <c r="W33" s="4"/>
      <c r="X33" s="191"/>
      <c r="Y33" s="192"/>
      <c r="Z33" s="193"/>
      <c r="AD33" s="4"/>
      <c r="AJ33" s="4"/>
      <c r="AK33" s="4"/>
      <c r="AL33" s="4"/>
      <c r="AM33" s="4"/>
      <c r="AN33" s="4"/>
      <c r="AO33" s="4"/>
      <c r="AP33" s="4"/>
      <c r="AQ33" s="4"/>
      <c r="AR33" s="4"/>
      <c r="AS33" s="4"/>
      <c r="AT33" s="4"/>
      <c r="AU33" s="4"/>
    </row>
    <row r="34" spans="2:47" ht="24.75" customHeight="1" x14ac:dyDescent="0.3">
      <c r="B34" s="8"/>
      <c r="C34" s="21"/>
      <c r="D34" s="21"/>
      <c r="E34" s="13"/>
      <c r="F34" s="14"/>
      <c r="G34" s="13"/>
      <c r="H34" s="21"/>
      <c r="I34" s="21"/>
      <c r="J34" s="21"/>
      <c r="K34" s="132"/>
      <c r="L34" s="132"/>
      <c r="M34" s="21"/>
      <c r="N34" s="21"/>
      <c r="O34" s="17"/>
      <c r="Q34" s="74" t="s">
        <v>34</v>
      </c>
      <c r="R34" s="73"/>
      <c r="S34" s="83">
        <f>SUMIFS(D8:D63,O8:O63,"Bioekonomimanagement",E8:E63,"A1N",N8:N63,"X")+SUMIFS(D8:D63,O8:O63,"Bioekonomimanagement",E8:E63,"A1F",N8:N63,"X")+SUMIFS(D8:D63,O8:O63,"Bioekonomimanagement",E8:E63,"A2E",N8:N63,"X")</f>
        <v>0</v>
      </c>
      <c r="T34" s="83">
        <v>60</v>
      </c>
      <c r="U34" s="109">
        <f t="shared" si="3"/>
        <v>60</v>
      </c>
      <c r="V34" s="4"/>
      <c r="W34" s="4"/>
      <c r="X34" s="191"/>
      <c r="Y34" s="192"/>
      <c r="Z34" s="193"/>
      <c r="AD34" s="4"/>
      <c r="AJ34" s="4"/>
      <c r="AK34" s="4"/>
      <c r="AL34" s="4"/>
      <c r="AM34" s="4"/>
      <c r="AN34" s="4"/>
      <c r="AO34" s="4"/>
      <c r="AP34" s="4"/>
      <c r="AQ34" s="4"/>
      <c r="AR34" s="4"/>
      <c r="AS34" s="4"/>
      <c r="AT34" s="4"/>
      <c r="AU34" s="4"/>
    </row>
    <row r="35" spans="2:47" ht="26.25" customHeight="1" thickBot="1" x14ac:dyDescent="0.35">
      <c r="B35" s="8"/>
      <c r="C35" s="21"/>
      <c r="D35" s="21"/>
      <c r="E35" s="13"/>
      <c r="F35" s="14"/>
      <c r="G35" s="13"/>
      <c r="H35" s="21"/>
      <c r="I35" s="21"/>
      <c r="J35" s="21"/>
      <c r="K35" s="132"/>
      <c r="L35" s="132"/>
      <c r="M35" s="21"/>
      <c r="N35" s="21"/>
      <c r="O35" s="17"/>
      <c r="P35" s="5"/>
      <c r="Q35" s="84" t="s">
        <v>13</v>
      </c>
      <c r="R35" s="85"/>
      <c r="S35" s="86">
        <f>SUMIFS(D8:D63,E8:E63,"A2E",N8:N63,"X")</f>
        <v>0</v>
      </c>
      <c r="T35" s="86">
        <v>30</v>
      </c>
      <c r="U35" s="113">
        <f t="shared" si="3"/>
        <v>30</v>
      </c>
      <c r="V35" s="4"/>
      <c r="W35" s="4"/>
      <c r="X35" s="191"/>
      <c r="Y35" s="192"/>
      <c r="Z35" s="193"/>
      <c r="AA35" s="4"/>
      <c r="AB35" s="4"/>
      <c r="AC35" s="4"/>
      <c r="AD35" s="4"/>
      <c r="AJ35" s="4"/>
      <c r="AK35" s="4"/>
      <c r="AL35" s="4"/>
      <c r="AM35" s="4"/>
      <c r="AN35" s="4"/>
      <c r="AO35" s="4"/>
      <c r="AP35" s="4"/>
      <c r="AQ35" s="4"/>
      <c r="AR35" s="4"/>
      <c r="AS35" s="4"/>
      <c r="AT35" s="4"/>
      <c r="AU35" s="4"/>
    </row>
    <row r="36" spans="2:47" ht="21.75" customHeight="1" thickTop="1" x14ac:dyDescent="0.3">
      <c r="B36" s="8"/>
      <c r="C36" s="21"/>
      <c r="D36" s="21"/>
      <c r="E36" s="13"/>
      <c r="F36" s="14"/>
      <c r="G36" s="13"/>
      <c r="H36" s="21"/>
      <c r="I36" s="21"/>
      <c r="J36" s="21"/>
      <c r="K36" s="132"/>
      <c r="L36" s="132"/>
      <c r="M36" s="21"/>
      <c r="N36" s="21"/>
      <c r="O36" s="17"/>
      <c r="P36" s="5"/>
      <c r="Q36" s="279" t="s">
        <v>57</v>
      </c>
      <c r="R36" s="280"/>
      <c r="S36" s="281">
        <f>SUMIFS(D7:D63,N7:N63,"X")</f>
        <v>0</v>
      </c>
      <c r="T36" s="281">
        <v>300</v>
      </c>
      <c r="U36" s="282">
        <f t="shared" si="3"/>
        <v>300</v>
      </c>
      <c r="V36" s="4"/>
      <c r="W36" s="4"/>
      <c r="X36" s="194"/>
      <c r="Y36" s="195"/>
      <c r="Z36" s="196"/>
      <c r="AA36" s="4"/>
      <c r="AB36" s="4"/>
      <c r="AC36" s="4"/>
      <c r="AD36" s="4"/>
      <c r="AE36" s="4"/>
      <c r="AF36" s="4"/>
      <c r="AG36" s="4"/>
      <c r="AH36" s="4"/>
      <c r="AI36" s="4"/>
      <c r="AJ36" s="4"/>
      <c r="AK36" s="4"/>
      <c r="AL36" s="4"/>
      <c r="AM36" s="4"/>
      <c r="AN36" s="4"/>
      <c r="AO36" s="4"/>
      <c r="AP36" s="4"/>
      <c r="AQ36" s="4"/>
      <c r="AR36" s="4"/>
      <c r="AS36" s="4"/>
      <c r="AT36" s="4"/>
      <c r="AU36" s="4"/>
    </row>
    <row r="37" spans="2:47" ht="24.75" customHeight="1" thickBot="1" x14ac:dyDescent="0.35">
      <c r="B37" s="8"/>
      <c r="C37" s="21"/>
      <c r="D37" s="21"/>
      <c r="E37" s="13"/>
      <c r="F37" s="14"/>
      <c r="G37" s="13"/>
      <c r="H37" s="21"/>
      <c r="I37" s="21"/>
      <c r="J37" s="21"/>
      <c r="K37" s="132"/>
      <c r="L37" s="132"/>
      <c r="M37" s="21"/>
      <c r="N37" s="21"/>
      <c r="O37" s="17"/>
      <c r="P37" s="5"/>
      <c r="Q37" s="283"/>
      <c r="R37" s="284"/>
      <c r="S37" s="285"/>
      <c r="T37" s="285"/>
      <c r="U37" s="286"/>
      <c r="V37" s="4"/>
      <c r="W37" s="4"/>
      <c r="AC37" s="4"/>
      <c r="AD37" s="4"/>
      <c r="AE37" s="4"/>
      <c r="AF37" s="4"/>
      <c r="AG37" s="4"/>
      <c r="AH37" s="4"/>
      <c r="AI37" s="4"/>
      <c r="AJ37" s="4"/>
      <c r="AK37" s="4"/>
      <c r="AL37" s="4"/>
      <c r="AM37" s="4"/>
      <c r="AN37" s="4"/>
      <c r="AO37" s="4"/>
      <c r="AP37" s="4"/>
      <c r="AQ37" s="4"/>
      <c r="AR37" s="4"/>
      <c r="AS37" s="4"/>
      <c r="AT37" s="4"/>
      <c r="AU37" s="4"/>
    </row>
    <row r="38" spans="2:47" ht="51.75" customHeight="1" x14ac:dyDescent="0.3">
      <c r="B38" s="308" t="s">
        <v>43</v>
      </c>
      <c r="C38" s="357" t="s">
        <v>139</v>
      </c>
      <c r="D38" s="355"/>
      <c r="E38" s="355"/>
      <c r="F38" s="355"/>
      <c r="G38" s="355"/>
      <c r="H38" s="355"/>
      <c r="I38" s="355"/>
      <c r="J38" s="355"/>
      <c r="K38" s="355"/>
      <c r="L38" s="355"/>
      <c r="M38" s="356"/>
      <c r="N38" s="149" t="s">
        <v>61</v>
      </c>
      <c r="O38" s="309" t="s">
        <v>16</v>
      </c>
      <c r="P38" s="5"/>
      <c r="V38" s="4"/>
      <c r="W38" s="4"/>
      <c r="AC38" s="4"/>
      <c r="AD38" s="4"/>
      <c r="AE38" s="4"/>
      <c r="AF38" s="4"/>
      <c r="AG38" s="4"/>
      <c r="AH38" s="4"/>
      <c r="AI38" s="4"/>
      <c r="AJ38" s="4"/>
      <c r="AK38" s="4"/>
      <c r="AL38" s="4"/>
      <c r="AM38" s="4"/>
      <c r="AN38" s="4"/>
      <c r="AO38" s="4"/>
      <c r="AP38" s="4"/>
      <c r="AQ38" s="4"/>
      <c r="AR38" s="4"/>
      <c r="AS38" s="4"/>
      <c r="AT38" s="4"/>
      <c r="AU38" s="4"/>
    </row>
    <row r="39" spans="2:47" ht="27.75" customHeight="1" x14ac:dyDescent="0.3">
      <c r="B39" s="8"/>
      <c r="C39" s="21"/>
      <c r="D39" s="21"/>
      <c r="E39" s="13"/>
      <c r="F39" s="14"/>
      <c r="G39" s="13"/>
      <c r="H39" s="21"/>
      <c r="I39" s="21"/>
      <c r="J39" s="21"/>
      <c r="K39" s="132"/>
      <c r="L39" s="132"/>
      <c r="M39" s="21"/>
      <c r="N39" s="21"/>
      <c r="O39" s="17"/>
      <c r="P39" s="5"/>
      <c r="V39" s="4"/>
      <c r="AC39" s="4"/>
      <c r="AD39" s="4"/>
      <c r="AE39" s="4"/>
      <c r="AF39" s="4"/>
      <c r="AG39" s="4"/>
      <c r="AH39" s="4"/>
      <c r="AI39" s="4"/>
      <c r="AJ39" s="4"/>
      <c r="AK39" s="4"/>
      <c r="AL39" s="4"/>
      <c r="AM39" s="4"/>
      <c r="AN39" s="4"/>
      <c r="AO39" s="4"/>
      <c r="AP39" s="4"/>
      <c r="AQ39" s="4"/>
      <c r="AR39" s="4"/>
      <c r="AS39" s="4"/>
      <c r="AT39" s="4"/>
    </row>
    <row r="40" spans="2:47" ht="25.5" customHeight="1" x14ac:dyDescent="0.3">
      <c r="B40" s="8"/>
      <c r="C40" s="21"/>
      <c r="D40" s="21"/>
      <c r="E40" s="13"/>
      <c r="F40" s="14"/>
      <c r="G40" s="13"/>
      <c r="H40" s="21"/>
      <c r="I40" s="21"/>
      <c r="J40" s="21"/>
      <c r="K40" s="132"/>
      <c r="L40" s="132"/>
      <c r="M40" s="21"/>
      <c r="N40" s="21"/>
      <c r="O40" s="17"/>
      <c r="P40" s="5"/>
      <c r="V40" s="4"/>
      <c r="AC40" s="4"/>
      <c r="AD40" s="4"/>
      <c r="AE40" s="4"/>
      <c r="AF40" s="4"/>
      <c r="AG40" s="4"/>
      <c r="AH40" s="4"/>
      <c r="AI40" s="4"/>
      <c r="AJ40" s="4"/>
      <c r="AK40" s="4"/>
      <c r="AL40" s="4"/>
      <c r="AM40" s="4"/>
      <c r="AN40" s="4"/>
      <c r="AO40" s="4"/>
      <c r="AP40" s="4"/>
      <c r="AQ40" s="4"/>
      <c r="AR40" s="4"/>
      <c r="AS40" s="4"/>
      <c r="AT40" s="4"/>
      <c r="AU40" s="4"/>
    </row>
    <row r="41" spans="2:47" ht="21.75" customHeight="1" x14ac:dyDescent="0.3">
      <c r="B41" s="8"/>
      <c r="C41" s="21"/>
      <c r="D41" s="21"/>
      <c r="E41" s="13"/>
      <c r="F41" s="14"/>
      <c r="G41" s="13"/>
      <c r="H41" s="21"/>
      <c r="I41" s="21"/>
      <c r="J41" s="21"/>
      <c r="K41" s="132"/>
      <c r="L41" s="132"/>
      <c r="M41" s="21"/>
      <c r="N41" s="21"/>
      <c r="O41" s="17"/>
      <c r="P41" s="5"/>
      <c r="V41" s="4"/>
      <c r="AC41" s="4"/>
      <c r="AD41" s="4"/>
      <c r="AE41" s="4"/>
      <c r="AF41" s="4"/>
      <c r="AG41" s="4"/>
      <c r="AH41" s="4"/>
      <c r="AI41" s="4"/>
      <c r="AJ41" s="4"/>
      <c r="AK41" s="4"/>
      <c r="AL41" s="4"/>
      <c r="AM41" s="4"/>
      <c r="AN41" s="4"/>
      <c r="AO41" s="4"/>
      <c r="AP41" s="4"/>
      <c r="AQ41" s="4"/>
      <c r="AR41" s="4"/>
      <c r="AS41" s="4"/>
      <c r="AT41" s="4"/>
      <c r="AU41" s="4"/>
    </row>
    <row r="42" spans="2:47" ht="21.75" customHeight="1" x14ac:dyDescent="0.3">
      <c r="B42" s="8"/>
      <c r="C42" s="21"/>
      <c r="D42" s="21"/>
      <c r="E42" s="13"/>
      <c r="F42" s="14"/>
      <c r="G42" s="13"/>
      <c r="H42" s="21"/>
      <c r="I42" s="21"/>
      <c r="J42" s="21"/>
      <c r="K42" s="132"/>
      <c r="L42" s="132"/>
      <c r="M42" s="21"/>
      <c r="N42" s="21"/>
      <c r="O42" s="17"/>
      <c r="V42" s="4"/>
      <c r="W42" s="4"/>
      <c r="AC42" s="4"/>
      <c r="AD42" s="4"/>
      <c r="AE42" s="4"/>
      <c r="AF42" s="4"/>
      <c r="AG42" s="4"/>
      <c r="AH42" s="4"/>
      <c r="AI42" s="4"/>
      <c r="AJ42" s="4"/>
      <c r="AK42" s="4"/>
      <c r="AL42" s="4"/>
      <c r="AM42" s="4"/>
      <c r="AN42" s="4"/>
      <c r="AO42" s="4"/>
      <c r="AP42" s="4"/>
      <c r="AQ42" s="4"/>
      <c r="AR42" s="4"/>
      <c r="AS42" s="4"/>
      <c r="AT42" s="4"/>
      <c r="AU42" s="4"/>
    </row>
    <row r="43" spans="2:47" ht="21.75" customHeight="1" thickBot="1" x14ac:dyDescent="0.35">
      <c r="B43" s="30"/>
      <c r="C43" s="32"/>
      <c r="D43" s="32"/>
      <c r="E43" s="76"/>
      <c r="F43" s="77"/>
      <c r="G43" s="76"/>
      <c r="H43" s="32"/>
      <c r="I43" s="32"/>
      <c r="J43" s="32"/>
      <c r="K43" s="133"/>
      <c r="L43" s="133"/>
      <c r="M43" s="32"/>
      <c r="N43" s="32"/>
      <c r="O43" s="87"/>
      <c r="V43" s="4"/>
      <c r="W43" s="4"/>
      <c r="AC43" s="4"/>
      <c r="AD43" s="4"/>
      <c r="AE43" s="4"/>
      <c r="AF43" s="4"/>
      <c r="AG43" s="4"/>
      <c r="AH43" s="4"/>
      <c r="AI43" s="4"/>
      <c r="AJ43" s="4"/>
      <c r="AK43" s="4"/>
      <c r="AL43" s="4"/>
      <c r="AM43" s="4"/>
      <c r="AN43" s="4"/>
      <c r="AO43" s="4"/>
      <c r="AP43" s="4"/>
      <c r="AQ43" s="4"/>
      <c r="AR43" s="4"/>
      <c r="AS43" s="4"/>
      <c r="AT43" s="4"/>
      <c r="AU43" s="4"/>
    </row>
    <row r="44" spans="2:47" ht="21.75" customHeight="1" x14ac:dyDescent="0.3">
      <c r="B44" s="163" t="s">
        <v>116</v>
      </c>
      <c r="C44" s="164"/>
      <c r="D44" s="164"/>
      <c r="E44" s="164"/>
      <c r="F44" s="164"/>
      <c r="G44" s="164"/>
      <c r="H44" s="164"/>
      <c r="I44" s="164"/>
      <c r="J44" s="164"/>
      <c r="K44" s="164"/>
      <c r="L44" s="164"/>
      <c r="M44" s="164"/>
      <c r="N44" s="164"/>
      <c r="O44" s="165"/>
      <c r="Q44" s="175" t="s">
        <v>65</v>
      </c>
      <c r="R44" s="176"/>
      <c r="S44" s="176"/>
      <c r="T44" s="176"/>
      <c r="U44" s="177"/>
      <c r="V44" s="4"/>
      <c r="W44" s="4"/>
      <c r="AC44" s="4"/>
      <c r="AD44" s="4"/>
      <c r="AE44" s="4"/>
      <c r="AF44" s="4"/>
      <c r="AG44" s="4"/>
      <c r="AH44" s="4"/>
      <c r="AI44" s="4"/>
      <c r="AJ44" s="4"/>
      <c r="AK44" s="4"/>
      <c r="AL44" s="4"/>
      <c r="AM44" s="4"/>
      <c r="AN44" s="4"/>
      <c r="AO44" s="4"/>
      <c r="AP44" s="4"/>
      <c r="AQ44" s="4"/>
      <c r="AR44" s="4"/>
      <c r="AS44" s="4"/>
      <c r="AT44" s="4"/>
      <c r="AU44" s="4"/>
    </row>
    <row r="45" spans="2:47" ht="21.75" customHeight="1" x14ac:dyDescent="0.3">
      <c r="B45" s="166"/>
      <c r="C45" s="167"/>
      <c r="D45" s="167"/>
      <c r="E45" s="167"/>
      <c r="F45" s="167"/>
      <c r="G45" s="167"/>
      <c r="H45" s="167"/>
      <c r="I45" s="167"/>
      <c r="J45" s="167"/>
      <c r="K45" s="167"/>
      <c r="L45" s="167"/>
      <c r="M45" s="167"/>
      <c r="N45" s="167"/>
      <c r="O45" s="168"/>
      <c r="Q45" s="178"/>
      <c r="R45" s="179"/>
      <c r="S45" s="179"/>
      <c r="T45" s="179"/>
      <c r="U45" s="180"/>
      <c r="V45" s="4"/>
      <c r="W45" s="4"/>
      <c r="AC45" s="4"/>
      <c r="AD45" s="4"/>
      <c r="AE45" s="4"/>
      <c r="AF45" s="4"/>
      <c r="AG45" s="4"/>
      <c r="AH45" s="4"/>
      <c r="AI45" s="4"/>
      <c r="AJ45" s="4"/>
      <c r="AK45" s="4"/>
      <c r="AL45" s="4"/>
      <c r="AM45" s="4"/>
      <c r="AN45" s="4"/>
      <c r="AO45" s="4"/>
      <c r="AP45" s="4"/>
      <c r="AQ45" s="4"/>
      <c r="AR45" s="4"/>
      <c r="AS45" s="4"/>
      <c r="AT45" s="4"/>
      <c r="AU45" s="4"/>
    </row>
    <row r="46" spans="2:47" ht="21.75" customHeight="1" x14ac:dyDescent="0.35">
      <c r="B46" s="310"/>
      <c r="C46" s="311"/>
      <c r="D46" s="311"/>
      <c r="E46" s="311"/>
      <c r="F46" s="238" t="s">
        <v>36</v>
      </c>
      <c r="G46" s="239" t="s">
        <v>37</v>
      </c>
      <c r="H46" s="242" t="s">
        <v>47</v>
      </c>
      <c r="I46" s="312"/>
      <c r="J46" s="313"/>
      <c r="K46" s="331" t="s">
        <v>119</v>
      </c>
      <c r="L46" s="331" t="s">
        <v>119</v>
      </c>
      <c r="M46" s="244" t="s">
        <v>46</v>
      </c>
      <c r="N46" s="314" t="s">
        <v>61</v>
      </c>
      <c r="O46" s="245" t="s">
        <v>16</v>
      </c>
      <c r="P46" s="315"/>
      <c r="Q46" s="316" t="s">
        <v>66</v>
      </c>
      <c r="R46" s="317"/>
      <c r="S46" s="317"/>
      <c r="T46" s="318" t="s">
        <v>115</v>
      </c>
      <c r="U46" s="319"/>
      <c r="V46" s="4"/>
      <c r="W46" s="4"/>
      <c r="AC46" s="4"/>
      <c r="AD46" s="4"/>
      <c r="AE46" s="4"/>
      <c r="AF46" s="4"/>
      <c r="AG46" s="4"/>
      <c r="AH46" s="4"/>
      <c r="AI46" s="4"/>
      <c r="AJ46" s="4"/>
      <c r="AK46" s="4"/>
      <c r="AL46" s="4"/>
      <c r="AM46" s="4"/>
      <c r="AN46" s="4"/>
      <c r="AO46" s="4"/>
      <c r="AP46" s="4"/>
      <c r="AQ46" s="4"/>
      <c r="AR46" s="4"/>
      <c r="AS46" s="4"/>
      <c r="AT46" s="4"/>
      <c r="AU46" s="4"/>
    </row>
    <row r="47" spans="2:47" ht="27.75" customHeight="1" x14ac:dyDescent="0.3">
      <c r="B47" s="320" t="s">
        <v>43</v>
      </c>
      <c r="C47" s="237" t="s">
        <v>39</v>
      </c>
      <c r="D47" s="321" t="s">
        <v>3</v>
      </c>
      <c r="E47" s="237" t="s">
        <v>15</v>
      </c>
      <c r="F47" s="322"/>
      <c r="G47" s="323"/>
      <c r="H47" s="324" t="s">
        <v>44</v>
      </c>
      <c r="I47" s="325" t="s">
        <v>6</v>
      </c>
      <c r="J47" s="324" t="s">
        <v>62</v>
      </c>
      <c r="K47" s="332"/>
      <c r="L47" s="332"/>
      <c r="M47" s="243"/>
      <c r="N47" s="243"/>
      <c r="O47" s="326"/>
      <c r="P47" s="315"/>
      <c r="Q47" s="327"/>
      <c r="R47" s="328"/>
      <c r="S47" s="328"/>
      <c r="T47" s="329"/>
      <c r="U47" s="330"/>
      <c r="V47" s="4"/>
      <c r="W47" s="4"/>
      <c r="AC47" s="4"/>
      <c r="AD47" s="4"/>
      <c r="AE47" s="4"/>
      <c r="AF47" s="4"/>
      <c r="AG47" s="4"/>
      <c r="AH47" s="4"/>
      <c r="AI47" s="4"/>
      <c r="AJ47" s="4"/>
      <c r="AK47" s="4"/>
      <c r="AL47" s="4"/>
      <c r="AM47" s="4"/>
      <c r="AN47" s="4"/>
      <c r="AO47" s="4"/>
      <c r="AP47" s="4"/>
      <c r="AQ47" s="4"/>
      <c r="AR47" s="4"/>
      <c r="AS47" s="4"/>
      <c r="AT47" s="4"/>
      <c r="AU47" s="4"/>
    </row>
    <row r="48" spans="2:47" ht="21.75" customHeight="1" x14ac:dyDescent="0.3">
      <c r="B48" s="19"/>
      <c r="C48" s="23"/>
      <c r="D48" s="24"/>
      <c r="E48" s="25"/>
      <c r="F48" s="21"/>
      <c r="G48" s="21"/>
      <c r="H48" s="26"/>
      <c r="I48" s="26"/>
      <c r="J48" s="26"/>
      <c r="K48" s="333"/>
      <c r="L48" s="333"/>
      <c r="M48" s="26"/>
      <c r="N48" s="27"/>
      <c r="O48" s="28"/>
      <c r="Q48" s="157" t="s">
        <v>72</v>
      </c>
      <c r="R48" s="158"/>
      <c r="S48" s="158"/>
      <c r="T48" s="153" t="str">
        <f>IF(AND(V8=0,S22&gt;14.9),"JA!","Nej")</f>
        <v>Nej</v>
      </c>
      <c r="U48" s="154"/>
      <c r="V48" s="4"/>
      <c r="W48" s="4"/>
      <c r="AC48" s="4"/>
      <c r="AD48" s="4"/>
      <c r="AE48" s="4"/>
      <c r="AF48" s="4"/>
      <c r="AG48" s="4"/>
      <c r="AH48" s="4"/>
      <c r="AI48" s="4"/>
      <c r="AJ48" s="4"/>
      <c r="AK48" s="4"/>
      <c r="AL48" s="4"/>
      <c r="AM48" s="4"/>
      <c r="AN48" s="4"/>
      <c r="AO48" s="4"/>
      <c r="AP48" s="4"/>
      <c r="AQ48" s="4"/>
      <c r="AR48" s="4"/>
      <c r="AS48" s="4"/>
      <c r="AT48" s="4"/>
      <c r="AU48" s="4"/>
    </row>
    <row r="49" spans="2:48" ht="21.75" customHeight="1" x14ac:dyDescent="0.3">
      <c r="B49" s="8"/>
      <c r="C49" s="23"/>
      <c r="D49" s="24"/>
      <c r="E49" s="25"/>
      <c r="F49" s="21"/>
      <c r="G49" s="21"/>
      <c r="H49" s="26"/>
      <c r="I49" s="26"/>
      <c r="J49" s="26"/>
      <c r="K49" s="333"/>
      <c r="L49" s="333"/>
      <c r="M49" s="26"/>
      <c r="N49" s="27"/>
      <c r="O49" s="28"/>
      <c r="Q49" s="157"/>
      <c r="R49" s="158"/>
      <c r="S49" s="158"/>
      <c r="T49" s="153"/>
      <c r="U49" s="154"/>
      <c r="V49" s="4"/>
      <c r="W49" s="4"/>
      <c r="AC49" s="4"/>
      <c r="AD49" s="4"/>
      <c r="AE49" s="4"/>
      <c r="AF49" s="4"/>
      <c r="AG49" s="4"/>
      <c r="AH49" s="4"/>
      <c r="AI49" s="4"/>
      <c r="AJ49" s="4"/>
      <c r="AK49" s="4"/>
      <c r="AL49" s="4"/>
      <c r="AM49" s="4"/>
      <c r="AN49" s="4"/>
      <c r="AO49" s="4"/>
      <c r="AP49" s="4"/>
      <c r="AQ49" s="4"/>
      <c r="AR49" s="4"/>
      <c r="AS49" s="4"/>
      <c r="AT49" s="4"/>
      <c r="AU49" s="4"/>
    </row>
    <row r="50" spans="2:48" ht="21.75" customHeight="1" x14ac:dyDescent="0.3">
      <c r="B50" s="8"/>
      <c r="C50" s="23"/>
      <c r="D50" s="24"/>
      <c r="E50" s="25"/>
      <c r="F50" s="21"/>
      <c r="G50" s="21"/>
      <c r="H50" s="26"/>
      <c r="I50" s="26"/>
      <c r="J50" s="26"/>
      <c r="K50" s="333"/>
      <c r="L50" s="333"/>
      <c r="M50" s="26"/>
      <c r="N50" s="27"/>
      <c r="O50" s="28"/>
      <c r="Q50" s="157" t="s">
        <v>67</v>
      </c>
      <c r="R50" s="158"/>
      <c r="S50" s="158"/>
      <c r="T50" s="155" t="str">
        <f>IF(AND(V8=0,S22&gt;14.9),"JA!","Nej")</f>
        <v>Nej</v>
      </c>
      <c r="U50" s="156"/>
      <c r="V50" s="4"/>
      <c r="W50" s="4"/>
      <c r="AC50" s="4"/>
      <c r="AD50" s="4"/>
      <c r="AE50" s="4"/>
      <c r="AF50" s="4"/>
      <c r="AG50" s="4"/>
      <c r="AH50" s="4"/>
      <c r="AI50" s="4"/>
      <c r="AJ50" s="4"/>
      <c r="AK50" s="4"/>
      <c r="AL50" s="4"/>
      <c r="AM50" s="4"/>
      <c r="AN50" s="4"/>
      <c r="AO50" s="4"/>
      <c r="AP50" s="4"/>
      <c r="AQ50" s="4"/>
      <c r="AR50" s="4"/>
      <c r="AS50" s="4"/>
      <c r="AT50" s="4"/>
      <c r="AU50" s="4"/>
    </row>
    <row r="51" spans="2:48" ht="21.75" customHeight="1" x14ac:dyDescent="0.3">
      <c r="B51" s="8"/>
      <c r="C51" s="23"/>
      <c r="D51" s="24"/>
      <c r="E51" s="25"/>
      <c r="F51" s="21"/>
      <c r="G51" s="21"/>
      <c r="H51" s="26"/>
      <c r="I51" s="26"/>
      <c r="J51" s="26"/>
      <c r="K51" s="333"/>
      <c r="L51" s="333"/>
      <c r="M51" s="26"/>
      <c r="N51" s="27"/>
      <c r="O51" s="28"/>
      <c r="Q51" s="157"/>
      <c r="R51" s="158"/>
      <c r="S51" s="158"/>
      <c r="T51" s="155"/>
      <c r="U51" s="156"/>
      <c r="V51" s="4"/>
      <c r="W51" s="4"/>
      <c r="AC51" s="4"/>
      <c r="AD51" s="4"/>
      <c r="AE51" s="4"/>
      <c r="AF51" s="4"/>
      <c r="AG51" s="4"/>
      <c r="AH51" s="4"/>
      <c r="AI51" s="4"/>
      <c r="AJ51" s="4"/>
      <c r="AK51" s="4"/>
      <c r="AL51" s="4"/>
      <c r="AM51" s="4"/>
      <c r="AN51" s="4"/>
      <c r="AO51" s="4"/>
      <c r="AP51" s="4"/>
      <c r="AQ51" s="4"/>
      <c r="AR51" s="4"/>
      <c r="AS51" s="4"/>
      <c r="AT51" s="4"/>
      <c r="AU51" s="4"/>
      <c r="AV51" s="4"/>
    </row>
    <row r="52" spans="2:48" ht="21.75" customHeight="1" x14ac:dyDescent="0.3">
      <c r="B52" s="8"/>
      <c r="C52" s="23"/>
      <c r="D52" s="24"/>
      <c r="E52" s="25"/>
      <c r="F52" s="21"/>
      <c r="G52" s="21"/>
      <c r="H52" s="26"/>
      <c r="I52" s="26"/>
      <c r="J52" s="26"/>
      <c r="K52" s="333"/>
      <c r="L52" s="333"/>
      <c r="M52" s="26"/>
      <c r="N52" s="27"/>
      <c r="O52" s="28"/>
      <c r="Q52" s="157" t="s">
        <v>68</v>
      </c>
      <c r="R52" s="158"/>
      <c r="S52" s="158"/>
      <c r="T52" s="155" t="str">
        <f>IF(V8=0,"JA!","Nej")</f>
        <v>Nej</v>
      </c>
      <c r="U52" s="156"/>
      <c r="V52" s="4"/>
      <c r="W52" s="4"/>
      <c r="AC52" s="4"/>
      <c r="AD52" s="4"/>
      <c r="AE52" s="4"/>
      <c r="AF52" s="4"/>
      <c r="AG52" s="4"/>
      <c r="AH52" s="4"/>
      <c r="AI52" s="4"/>
      <c r="AJ52" s="4"/>
      <c r="AK52" s="4"/>
      <c r="AL52" s="4"/>
      <c r="AM52" s="4"/>
      <c r="AN52" s="4"/>
      <c r="AO52" s="4"/>
      <c r="AP52" s="4"/>
      <c r="AQ52" s="4"/>
      <c r="AR52" s="4"/>
      <c r="AS52" s="4"/>
      <c r="AT52" s="4"/>
      <c r="AU52" s="4"/>
      <c r="AV52" s="4"/>
    </row>
    <row r="53" spans="2:48" ht="21.75" customHeight="1" x14ac:dyDescent="0.3">
      <c r="B53" s="8"/>
      <c r="C53" s="23"/>
      <c r="D53" s="24"/>
      <c r="E53" s="25"/>
      <c r="F53" s="21"/>
      <c r="G53" s="21"/>
      <c r="H53" s="26"/>
      <c r="I53" s="26"/>
      <c r="J53" s="26"/>
      <c r="K53" s="333"/>
      <c r="L53" s="333"/>
      <c r="M53" s="26"/>
      <c r="N53" s="27"/>
      <c r="O53" s="28"/>
      <c r="Q53" s="157"/>
      <c r="R53" s="158"/>
      <c r="S53" s="158"/>
      <c r="T53" s="155"/>
      <c r="U53" s="156"/>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row>
    <row r="54" spans="2:48" ht="21.75" customHeight="1" x14ac:dyDescent="0.3">
      <c r="B54" s="18"/>
      <c r="C54" s="88"/>
      <c r="D54" s="89"/>
      <c r="E54" s="89"/>
      <c r="F54" s="21"/>
      <c r="G54" s="89"/>
      <c r="H54" s="91"/>
      <c r="I54" s="91"/>
      <c r="J54" s="91"/>
      <c r="K54" s="334"/>
      <c r="L54" s="334"/>
      <c r="M54" s="91"/>
      <c r="N54" s="92"/>
      <c r="O54" s="28"/>
      <c r="Q54" s="157" t="s">
        <v>74</v>
      </c>
      <c r="R54" s="158"/>
      <c r="S54" s="158"/>
      <c r="T54" s="155" t="str">
        <f>IF(AND(V8=0,S24&gt;89.9),"JA!","Nej")</f>
        <v>Nej</v>
      </c>
      <c r="U54" s="156"/>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row>
    <row r="55" spans="2:48" ht="21.75" customHeight="1" x14ac:dyDescent="0.3">
      <c r="B55" s="8"/>
      <c r="C55" s="21"/>
      <c r="D55" s="25"/>
      <c r="E55" s="25"/>
      <c r="F55" s="21"/>
      <c r="G55" s="21"/>
      <c r="H55" s="26"/>
      <c r="I55" s="26"/>
      <c r="J55" s="26"/>
      <c r="K55" s="333"/>
      <c r="L55" s="333"/>
      <c r="M55" s="26"/>
      <c r="N55" s="26"/>
      <c r="O55" s="28"/>
      <c r="Q55" s="157"/>
      <c r="R55" s="158"/>
      <c r="S55" s="158"/>
      <c r="T55" s="155"/>
      <c r="U55" s="156"/>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row>
    <row r="56" spans="2:48" ht="21.75" customHeight="1" x14ac:dyDescent="0.3">
      <c r="B56" s="18"/>
      <c r="C56" s="90"/>
      <c r="D56" s="90"/>
      <c r="E56" s="90"/>
      <c r="F56" s="90"/>
      <c r="G56" s="90"/>
      <c r="H56" s="90"/>
      <c r="I56" s="90"/>
      <c r="J56" s="90"/>
      <c r="K56" s="335"/>
      <c r="L56" s="335"/>
      <c r="M56" s="90"/>
      <c r="N56" s="90"/>
      <c r="O56" s="28"/>
      <c r="Q56" s="157" t="s">
        <v>69</v>
      </c>
      <c r="R56" s="158"/>
      <c r="S56" s="158"/>
      <c r="T56" s="153" t="str">
        <f>IF(AND(V8=0,S23&gt;29.9,S24&gt;14.9),"JA!","Nej")</f>
        <v>Nej</v>
      </c>
      <c r="U56" s="154"/>
      <c r="V56" s="29"/>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row>
    <row r="57" spans="2:48" ht="21.75" customHeight="1" x14ac:dyDescent="0.3">
      <c r="B57" s="8"/>
      <c r="C57" s="21"/>
      <c r="D57" s="13"/>
      <c r="E57" s="13"/>
      <c r="F57" s="14"/>
      <c r="G57" s="13"/>
      <c r="H57" s="20"/>
      <c r="I57" s="20"/>
      <c r="J57" s="20"/>
      <c r="K57" s="336"/>
      <c r="L57" s="336"/>
      <c r="M57" s="20"/>
      <c r="N57" s="13"/>
      <c r="O57" s="28"/>
      <c r="Q57" s="157"/>
      <c r="R57" s="158"/>
      <c r="S57" s="158"/>
      <c r="T57" s="153"/>
      <c r="U57" s="154"/>
      <c r="V57" s="29"/>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row>
    <row r="58" spans="2:48" ht="21" customHeight="1" x14ac:dyDescent="0.3">
      <c r="B58" s="8"/>
      <c r="C58" s="21"/>
      <c r="D58" s="13"/>
      <c r="E58" s="13"/>
      <c r="F58" s="14"/>
      <c r="G58" s="13"/>
      <c r="H58" s="20"/>
      <c r="I58" s="20"/>
      <c r="J58" s="20"/>
      <c r="K58" s="336"/>
      <c r="L58" s="336"/>
      <c r="M58" s="20"/>
      <c r="N58" s="13"/>
      <c r="O58" s="28"/>
      <c r="Q58" s="157" t="s">
        <v>70</v>
      </c>
      <c r="R58" s="158"/>
      <c r="S58" s="158"/>
      <c r="T58" s="153" t="str">
        <f>IF(AND(V8=0,SUM(SUMIFS(K8:K43,N8:N43,"x"))+SUM(SUMIFS(L8:L43,N8:N43,"x"))&gt;14.9,N15="X"),"JA!","Nej")</f>
        <v>Nej</v>
      </c>
      <c r="U58" s="154"/>
      <c r="V58" s="197"/>
      <c r="W58" s="4"/>
      <c r="X58" s="4"/>
      <c r="Y58" s="4"/>
      <c r="Z58" s="4"/>
      <c r="AA58" s="4"/>
      <c r="AB58" s="4"/>
      <c r="AC58" s="4"/>
      <c r="AD58" s="4"/>
      <c r="AE58" s="4"/>
      <c r="AF58" s="4"/>
      <c r="AG58" s="4"/>
      <c r="AH58" s="4"/>
      <c r="AI58" s="4"/>
      <c r="AJ58" s="4"/>
      <c r="AK58" s="4"/>
      <c r="AL58" s="4"/>
      <c r="AM58" s="4"/>
      <c r="AN58" s="4"/>
      <c r="AO58" s="4"/>
      <c r="AP58" s="4"/>
      <c r="AQ58" s="4"/>
      <c r="AR58" s="4"/>
      <c r="AS58" s="4"/>
      <c r="AT58" s="4"/>
      <c r="AU58" s="4"/>
    </row>
    <row r="59" spans="2:48" ht="21" customHeight="1" thickBot="1" x14ac:dyDescent="0.35">
      <c r="B59" s="8"/>
      <c r="C59" s="21"/>
      <c r="D59" s="13"/>
      <c r="E59" s="13"/>
      <c r="F59" s="14"/>
      <c r="G59" s="13"/>
      <c r="H59" s="20"/>
      <c r="I59" s="20"/>
      <c r="J59" s="20"/>
      <c r="K59" s="336"/>
      <c r="L59" s="336"/>
      <c r="M59" s="20"/>
      <c r="N59" s="13"/>
      <c r="O59" s="28"/>
      <c r="Q59" s="159"/>
      <c r="R59" s="160"/>
      <c r="S59" s="160"/>
      <c r="T59" s="161"/>
      <c r="U59" s="162"/>
      <c r="V59" s="197"/>
      <c r="W59" s="4"/>
      <c r="X59" s="4"/>
      <c r="Y59" s="4"/>
      <c r="Z59" s="4"/>
      <c r="AA59" s="4"/>
      <c r="AB59" s="4"/>
      <c r="AC59" s="4"/>
      <c r="AD59" s="4"/>
      <c r="AE59" s="4"/>
      <c r="AF59" s="4"/>
      <c r="AG59" s="4"/>
      <c r="AH59" s="4"/>
      <c r="AI59" s="4"/>
      <c r="AJ59" s="4"/>
      <c r="AK59" s="4"/>
      <c r="AL59" s="4"/>
      <c r="AM59" s="4"/>
      <c r="AN59" s="4"/>
      <c r="AO59" s="4"/>
      <c r="AP59" s="4"/>
      <c r="AQ59" s="4"/>
      <c r="AR59" s="4"/>
      <c r="AS59" s="4"/>
      <c r="AT59" s="4"/>
      <c r="AU59" s="4"/>
    </row>
    <row r="60" spans="2:48" ht="21" customHeight="1" x14ac:dyDescent="0.3">
      <c r="B60" s="8"/>
      <c r="C60" s="21"/>
      <c r="D60" s="21"/>
      <c r="E60" s="13"/>
      <c r="F60" s="14"/>
      <c r="G60" s="13"/>
      <c r="H60" s="21"/>
      <c r="I60" s="21"/>
      <c r="J60" s="21"/>
      <c r="K60" s="336"/>
      <c r="L60" s="336"/>
      <c r="M60" s="21"/>
      <c r="N60" s="21"/>
      <c r="O60" s="28"/>
      <c r="Q60" s="4"/>
      <c r="R60" s="4"/>
      <c r="S60" s="4"/>
      <c r="T60" s="4"/>
      <c r="U60" s="4"/>
      <c r="V60" s="29"/>
      <c r="W60" s="4"/>
      <c r="X60" s="4"/>
      <c r="Y60" s="4"/>
      <c r="Z60" s="4"/>
      <c r="AA60" s="4"/>
      <c r="AB60" s="4"/>
      <c r="AC60" s="4"/>
      <c r="AD60" s="4"/>
      <c r="AE60" s="4"/>
      <c r="AF60" s="4"/>
      <c r="AG60" s="4"/>
      <c r="AH60" s="4"/>
      <c r="AI60" s="4"/>
      <c r="AJ60" s="4"/>
      <c r="AK60" s="4"/>
      <c r="AL60" s="4"/>
      <c r="AM60" s="4"/>
      <c r="AN60" s="4"/>
      <c r="AO60" s="4"/>
      <c r="AP60" s="4"/>
      <c r="AQ60" s="4"/>
      <c r="AR60" s="4"/>
      <c r="AS60" s="4"/>
      <c r="AT60" s="4"/>
      <c r="AU60" s="4"/>
    </row>
    <row r="61" spans="2:48" ht="21" customHeight="1" x14ac:dyDescent="0.3">
      <c r="B61" s="8"/>
      <c r="C61" s="21"/>
      <c r="D61" s="21"/>
      <c r="E61" s="13"/>
      <c r="F61" s="14"/>
      <c r="G61" s="13"/>
      <c r="H61" s="21"/>
      <c r="I61" s="21"/>
      <c r="J61" s="21"/>
      <c r="K61" s="336"/>
      <c r="L61" s="336"/>
      <c r="M61" s="21"/>
      <c r="N61" s="21"/>
      <c r="O61" s="28"/>
      <c r="Q61" s="4"/>
      <c r="R61" s="4"/>
      <c r="S61" s="4"/>
      <c r="T61" s="4"/>
      <c r="U61" s="4"/>
      <c r="V61" s="29"/>
      <c r="W61" s="4"/>
      <c r="X61" s="4"/>
      <c r="Y61" s="4"/>
      <c r="Z61" s="4"/>
      <c r="AA61" s="4"/>
      <c r="AB61" s="4"/>
      <c r="AC61" s="4"/>
      <c r="AD61" s="4"/>
      <c r="AE61" s="4"/>
      <c r="AF61" s="4"/>
      <c r="AG61" s="4"/>
      <c r="AH61" s="4"/>
      <c r="AI61" s="4"/>
      <c r="AJ61" s="4"/>
      <c r="AK61" s="4"/>
      <c r="AL61" s="4"/>
      <c r="AM61" s="4"/>
      <c r="AN61" s="4"/>
      <c r="AO61" s="4"/>
      <c r="AP61" s="4"/>
      <c r="AQ61" s="4"/>
      <c r="AR61" s="4"/>
      <c r="AS61" s="4"/>
      <c r="AT61" s="4"/>
      <c r="AU61" s="4"/>
    </row>
    <row r="62" spans="2:48" ht="21" customHeight="1" x14ac:dyDescent="0.3">
      <c r="B62" s="8"/>
      <c r="C62" s="21"/>
      <c r="D62" s="21"/>
      <c r="E62" s="21"/>
      <c r="F62" s="21"/>
      <c r="G62" s="21"/>
      <c r="H62" s="21"/>
      <c r="I62" s="21"/>
      <c r="J62" s="21"/>
      <c r="K62" s="336"/>
      <c r="L62" s="336"/>
      <c r="M62" s="21"/>
      <c r="N62" s="21"/>
      <c r="O62" s="28"/>
      <c r="Q62" s="4"/>
      <c r="R62" s="4"/>
      <c r="S62" s="4"/>
      <c r="T62" s="4"/>
      <c r="U62" s="4"/>
      <c r="V62" s="29"/>
      <c r="W62" s="4"/>
      <c r="X62" s="4"/>
      <c r="Y62" s="4"/>
      <c r="Z62" s="4"/>
      <c r="AA62" s="4"/>
      <c r="AB62" s="4"/>
      <c r="AC62" s="4"/>
      <c r="AD62" s="4"/>
      <c r="AE62" s="4"/>
      <c r="AF62" s="4"/>
      <c r="AG62" s="4"/>
      <c r="AH62" s="4"/>
      <c r="AI62" s="4"/>
      <c r="AJ62" s="4"/>
      <c r="AK62" s="4"/>
      <c r="AL62" s="4"/>
      <c r="AM62" s="4"/>
      <c r="AN62" s="4"/>
      <c r="AO62" s="4"/>
      <c r="AP62" s="4"/>
      <c r="AQ62" s="4"/>
      <c r="AR62" s="4"/>
      <c r="AS62" s="4"/>
      <c r="AT62" s="4"/>
      <c r="AU62" s="4"/>
    </row>
    <row r="63" spans="2:48" ht="21" customHeight="1" thickBot="1" x14ac:dyDescent="0.35">
      <c r="B63" s="30"/>
      <c r="C63" s="32"/>
      <c r="D63" s="32"/>
      <c r="E63" s="32"/>
      <c r="F63" s="32"/>
      <c r="G63" s="32"/>
      <c r="H63" s="32"/>
      <c r="I63" s="32"/>
      <c r="J63" s="32"/>
      <c r="K63" s="337"/>
      <c r="L63" s="337"/>
      <c r="M63" s="32"/>
      <c r="N63" s="32"/>
      <c r="O63" s="34"/>
      <c r="P63" s="12"/>
      <c r="Q63" s="4"/>
      <c r="R63" s="4"/>
      <c r="S63" s="4"/>
      <c r="T63" s="4"/>
      <c r="U63" s="4"/>
      <c r="V63" s="29"/>
      <c r="W63" s="4"/>
      <c r="X63" s="4"/>
      <c r="Y63" s="4"/>
      <c r="Z63" s="4"/>
      <c r="AA63" s="4"/>
      <c r="AB63" s="4"/>
      <c r="AC63" s="4"/>
      <c r="AD63" s="4"/>
      <c r="AE63" s="4"/>
      <c r="AF63" s="4"/>
      <c r="AG63" s="4"/>
      <c r="AH63" s="4"/>
      <c r="AI63" s="4"/>
      <c r="AJ63" s="4"/>
      <c r="AK63" s="4"/>
      <c r="AL63" s="4"/>
      <c r="AM63" s="4"/>
      <c r="AN63" s="4"/>
      <c r="AO63" s="4"/>
      <c r="AP63" s="4"/>
      <c r="AQ63" s="4"/>
      <c r="AR63" s="4"/>
      <c r="AS63" s="4"/>
      <c r="AT63" s="4"/>
      <c r="AU63" s="4"/>
    </row>
    <row r="64" spans="2:48" ht="21" customHeight="1" x14ac:dyDescent="0.3">
      <c r="C64" s="4"/>
      <c r="D64" s="4"/>
      <c r="E64" s="4"/>
      <c r="F64" s="4"/>
      <c r="G64" s="4"/>
      <c r="H64" s="4"/>
      <c r="I64" s="4"/>
      <c r="J64" s="4"/>
      <c r="K64" s="134"/>
      <c r="L64" s="134"/>
      <c r="M64" s="4"/>
      <c r="N64" s="4"/>
      <c r="O64" s="4"/>
      <c r="P64" s="12" t="s">
        <v>20</v>
      </c>
      <c r="Q64" s="4"/>
      <c r="R64" s="4"/>
      <c r="S64" s="4"/>
      <c r="T64" s="4"/>
      <c r="U64" s="4"/>
      <c r="V64" s="29"/>
      <c r="W64" s="4"/>
      <c r="X64" s="4"/>
      <c r="Y64" s="4"/>
      <c r="Z64" s="4"/>
      <c r="AA64" s="4"/>
      <c r="AB64" s="4"/>
      <c r="AC64" s="4"/>
      <c r="AD64" s="4"/>
      <c r="AE64" s="4"/>
      <c r="AF64" s="4"/>
      <c r="AG64" s="4"/>
      <c r="AH64" s="4"/>
      <c r="AI64" s="4"/>
      <c r="AJ64" s="4"/>
      <c r="AK64" s="4"/>
      <c r="AL64" s="4"/>
      <c r="AM64" s="4"/>
      <c r="AN64" s="4"/>
      <c r="AO64" s="4"/>
      <c r="AP64" s="4"/>
      <c r="AQ64" s="4"/>
      <c r="AR64" s="4"/>
      <c r="AS64" s="4"/>
      <c r="AT64" s="4"/>
      <c r="AU64" s="4"/>
    </row>
    <row r="65" spans="3:47" ht="17.25" customHeight="1" x14ac:dyDescent="0.3">
      <c r="C65" s="4"/>
      <c r="D65" s="4"/>
      <c r="E65" s="4"/>
      <c r="F65" s="4"/>
      <c r="G65" s="4"/>
      <c r="H65" s="4"/>
      <c r="I65" s="4"/>
      <c r="J65" s="4"/>
      <c r="K65" s="134"/>
      <c r="L65" s="134"/>
      <c r="M65" s="4"/>
      <c r="N65" s="4"/>
      <c r="O65" s="4"/>
      <c r="P65" s="12" t="s">
        <v>21</v>
      </c>
      <c r="Q65" s="4"/>
      <c r="R65" s="4"/>
      <c r="S65" s="4"/>
      <c r="T65" s="4"/>
      <c r="U65" s="4"/>
      <c r="V65" s="29"/>
      <c r="W65" s="4"/>
      <c r="X65" s="4"/>
      <c r="Y65" s="4"/>
      <c r="Z65" s="4"/>
      <c r="AA65" s="4"/>
      <c r="AB65" s="4"/>
      <c r="AC65" s="4"/>
      <c r="AD65" s="4"/>
      <c r="AE65" s="4"/>
      <c r="AF65" s="4"/>
      <c r="AG65" s="4"/>
      <c r="AH65" s="4"/>
      <c r="AI65" s="4"/>
      <c r="AJ65" s="4"/>
      <c r="AK65" s="4"/>
      <c r="AL65" s="4"/>
      <c r="AM65" s="4"/>
      <c r="AN65" s="4"/>
      <c r="AO65" s="4"/>
      <c r="AP65" s="4"/>
      <c r="AQ65" s="4"/>
      <c r="AR65" s="4"/>
      <c r="AS65" s="4"/>
      <c r="AT65" s="4"/>
      <c r="AU65" s="4"/>
    </row>
    <row r="66" spans="3:47" ht="17.25" customHeight="1" x14ac:dyDescent="0.3">
      <c r="C66" s="4"/>
      <c r="D66" s="4"/>
      <c r="E66" s="4"/>
      <c r="F66" s="4"/>
      <c r="G66" s="4"/>
      <c r="H66" s="4"/>
      <c r="I66" s="4"/>
      <c r="J66" s="4"/>
      <c r="K66" s="134"/>
      <c r="L66" s="134"/>
      <c r="M66" s="4"/>
      <c r="N66" s="4"/>
      <c r="O66" s="4"/>
      <c r="P66" s="12" t="s">
        <v>17</v>
      </c>
      <c r="Q66" s="4"/>
      <c r="R66" s="4"/>
      <c r="S66" s="4"/>
      <c r="T66" s="4"/>
      <c r="U66" s="4"/>
      <c r="V66" s="29"/>
      <c r="W66" s="4"/>
      <c r="X66" s="4"/>
      <c r="Y66" s="4"/>
      <c r="Z66" s="4"/>
      <c r="AA66" s="4"/>
      <c r="AB66" s="4"/>
      <c r="AC66" s="4"/>
      <c r="AD66" s="4"/>
      <c r="AE66" s="4"/>
      <c r="AF66" s="4"/>
      <c r="AG66" s="4"/>
      <c r="AH66" s="4"/>
      <c r="AI66" s="4"/>
      <c r="AJ66" s="4"/>
      <c r="AK66" s="4"/>
      <c r="AL66" s="4"/>
      <c r="AM66" s="4"/>
      <c r="AN66" s="4"/>
      <c r="AO66" s="4"/>
      <c r="AP66" s="4"/>
      <c r="AQ66" s="4"/>
      <c r="AR66" s="4"/>
      <c r="AS66" s="4"/>
      <c r="AT66" s="4"/>
      <c r="AU66" s="4"/>
    </row>
    <row r="67" spans="3:47" ht="17.25" customHeight="1" x14ac:dyDescent="0.3">
      <c r="C67" s="4"/>
      <c r="D67" s="4"/>
      <c r="E67" s="4"/>
      <c r="F67" s="4"/>
      <c r="G67" s="4"/>
      <c r="H67" s="4"/>
      <c r="I67" s="4"/>
      <c r="J67" s="4"/>
      <c r="K67" s="134"/>
      <c r="L67" s="134"/>
      <c r="M67" s="4"/>
      <c r="N67" s="4"/>
      <c r="O67" s="4"/>
      <c r="P67" s="12" t="s">
        <v>18</v>
      </c>
      <c r="Q67" s="4"/>
      <c r="R67" s="4"/>
      <c r="S67" s="4"/>
      <c r="T67" s="4"/>
      <c r="U67" s="4"/>
      <c r="V67" s="29"/>
      <c r="W67" s="4"/>
      <c r="X67" s="4"/>
      <c r="Y67" s="4"/>
      <c r="Z67" s="4"/>
      <c r="AA67" s="4"/>
      <c r="AB67" s="4"/>
      <c r="AC67" s="4"/>
      <c r="AD67" s="4"/>
      <c r="AE67" s="4"/>
      <c r="AF67" s="4"/>
      <c r="AG67" s="4"/>
      <c r="AH67" s="4"/>
      <c r="AI67" s="4"/>
      <c r="AJ67" s="4"/>
      <c r="AK67" s="4"/>
      <c r="AL67" s="4"/>
      <c r="AM67" s="4"/>
      <c r="AN67" s="4"/>
      <c r="AO67" s="4"/>
      <c r="AP67" s="4"/>
      <c r="AQ67" s="4"/>
      <c r="AR67" s="4"/>
      <c r="AS67" s="4"/>
      <c r="AT67" s="4"/>
      <c r="AU67" s="4"/>
    </row>
    <row r="68" spans="3:47" ht="17.25" customHeight="1" x14ac:dyDescent="0.3">
      <c r="C68" s="4"/>
      <c r="D68" s="4"/>
      <c r="E68" s="4"/>
      <c r="F68" s="4"/>
      <c r="G68" s="4"/>
      <c r="H68" s="4"/>
      <c r="I68" s="4"/>
      <c r="J68" s="4"/>
      <c r="K68" s="134"/>
      <c r="L68" s="134"/>
      <c r="M68" s="4"/>
      <c r="N68" s="4"/>
      <c r="O68" s="4"/>
      <c r="P68" s="12" t="s">
        <v>19</v>
      </c>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row>
    <row r="69" spans="3:47" ht="17.25" customHeight="1" x14ac:dyDescent="0.3">
      <c r="C69" s="4"/>
      <c r="D69" s="4"/>
      <c r="E69" s="4"/>
      <c r="F69" s="4"/>
      <c r="G69" s="4"/>
      <c r="H69" s="4"/>
      <c r="I69" s="4"/>
      <c r="J69" s="4"/>
      <c r="K69" s="134"/>
      <c r="L69" s="134"/>
      <c r="M69" s="4"/>
      <c r="N69" s="4"/>
      <c r="O69" s="4"/>
      <c r="P69" s="12" t="s">
        <v>22</v>
      </c>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row>
    <row r="70" spans="3:47" ht="17.25" customHeight="1" x14ac:dyDescent="0.3">
      <c r="C70" s="4"/>
      <c r="D70" s="4"/>
      <c r="E70" s="4"/>
      <c r="F70" s="4"/>
      <c r="G70" s="4"/>
      <c r="H70" s="4"/>
      <c r="I70" s="4"/>
      <c r="J70" s="4"/>
      <c r="K70" s="134"/>
      <c r="L70" s="134"/>
      <c r="M70" s="4"/>
      <c r="N70" s="4"/>
      <c r="O70" s="4"/>
      <c r="P70" s="12" t="s">
        <v>42</v>
      </c>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row>
    <row r="71" spans="3:47" ht="17.25" customHeight="1" x14ac:dyDescent="0.3">
      <c r="C71" s="4"/>
      <c r="D71" s="4"/>
      <c r="E71" s="4"/>
      <c r="F71" s="4"/>
      <c r="G71" s="4"/>
      <c r="H71" s="4"/>
      <c r="I71" s="4"/>
      <c r="J71" s="4"/>
      <c r="K71" s="134"/>
      <c r="L71" s="134"/>
      <c r="M71" s="4"/>
      <c r="N71" s="4"/>
      <c r="O71" s="4"/>
      <c r="P71" s="12"/>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row>
    <row r="72" spans="3:47" ht="17.25" customHeight="1" x14ac:dyDescent="0.3">
      <c r="C72" s="4"/>
      <c r="D72" s="4"/>
      <c r="E72" s="4"/>
      <c r="F72" s="4"/>
      <c r="G72" s="4"/>
      <c r="H72" s="4"/>
      <c r="I72" s="4"/>
      <c r="J72" s="4"/>
      <c r="K72" s="134"/>
      <c r="L72" s="134"/>
      <c r="M72" s="4"/>
      <c r="N72" s="4"/>
      <c r="O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row>
    <row r="73" spans="3:47" ht="17.25" customHeight="1" x14ac:dyDescent="0.3">
      <c r="C73" s="4"/>
      <c r="D73" s="4"/>
      <c r="E73" s="4"/>
      <c r="F73" s="4"/>
      <c r="G73" s="4"/>
      <c r="H73" s="4"/>
      <c r="I73" s="4"/>
      <c r="J73" s="4"/>
      <c r="K73" s="134"/>
      <c r="L73" s="134"/>
      <c r="M73" s="4"/>
      <c r="N73" s="4"/>
      <c r="O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row>
    <row r="74" spans="3:47" ht="17.25" customHeight="1" x14ac:dyDescent="0.3">
      <c r="C74" s="4"/>
      <c r="D74" s="4"/>
      <c r="E74" s="4"/>
      <c r="F74" s="4"/>
      <c r="G74" s="4"/>
      <c r="H74" s="4"/>
      <c r="I74" s="4"/>
      <c r="J74" s="4"/>
      <c r="K74" s="134"/>
      <c r="L74" s="134"/>
      <c r="M74" s="4"/>
      <c r="N74" s="4"/>
      <c r="O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row>
    <row r="75" spans="3:47" ht="21.75" customHeight="1" x14ac:dyDescent="0.3">
      <c r="C75" s="4"/>
      <c r="D75" s="4"/>
      <c r="E75" s="4"/>
      <c r="F75" s="4"/>
      <c r="G75" s="4"/>
      <c r="H75" s="4"/>
      <c r="I75" s="4"/>
      <c r="J75" s="4"/>
      <c r="K75" s="134"/>
      <c r="L75" s="134"/>
      <c r="M75" s="4"/>
      <c r="N75" s="4"/>
      <c r="O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row>
    <row r="76" spans="3:47" ht="17.25" customHeight="1" x14ac:dyDescent="0.3">
      <c r="C76" s="4"/>
      <c r="D76" s="4"/>
      <c r="E76" s="4"/>
      <c r="F76" s="4"/>
      <c r="G76" s="4"/>
      <c r="H76" s="4"/>
      <c r="I76" s="4"/>
      <c r="J76" s="4"/>
      <c r="K76" s="134"/>
      <c r="L76" s="134"/>
      <c r="M76" s="4"/>
      <c r="N76" s="4"/>
      <c r="O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row>
    <row r="77" spans="3:47" ht="17.25" customHeight="1" x14ac:dyDescent="0.3">
      <c r="C77" s="4"/>
      <c r="D77" s="4"/>
      <c r="E77" s="4"/>
      <c r="F77" s="4"/>
      <c r="G77" s="4"/>
      <c r="H77" s="4"/>
      <c r="I77" s="4"/>
      <c r="J77" s="4"/>
      <c r="K77" s="134"/>
      <c r="L77" s="134"/>
      <c r="M77" s="4"/>
      <c r="N77" s="4"/>
      <c r="O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row>
    <row r="78" spans="3:47" ht="17.25" customHeight="1" x14ac:dyDescent="0.3">
      <c r="C78" s="4"/>
      <c r="D78" s="4"/>
      <c r="E78" s="4"/>
      <c r="F78" s="4"/>
      <c r="G78" s="4"/>
      <c r="H78" s="4"/>
      <c r="I78" s="4"/>
      <c r="J78" s="4"/>
      <c r="K78" s="134"/>
      <c r="L78" s="134"/>
      <c r="M78" s="4"/>
      <c r="N78" s="4"/>
      <c r="O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row>
    <row r="79" spans="3:47" ht="17.25" customHeight="1" x14ac:dyDescent="0.3">
      <c r="C79" s="4"/>
      <c r="D79" s="4"/>
      <c r="E79" s="4"/>
      <c r="F79" s="4"/>
      <c r="G79" s="4"/>
      <c r="H79" s="4"/>
      <c r="I79" s="4"/>
      <c r="J79" s="4"/>
      <c r="K79" s="134"/>
      <c r="L79" s="134"/>
      <c r="M79" s="4"/>
      <c r="N79" s="4"/>
      <c r="O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row>
    <row r="80" spans="3:47" ht="17.25" customHeight="1" x14ac:dyDescent="0.3">
      <c r="C80" s="4"/>
      <c r="D80" s="4"/>
      <c r="E80" s="4"/>
      <c r="F80" s="4"/>
      <c r="G80" s="4"/>
      <c r="H80" s="4"/>
      <c r="I80" s="4"/>
      <c r="J80" s="4"/>
      <c r="K80" s="134"/>
      <c r="L80" s="134"/>
      <c r="M80" s="4"/>
      <c r="N80" s="4"/>
      <c r="O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row>
    <row r="81" spans="3:47" ht="17.25" customHeight="1" x14ac:dyDescent="0.3">
      <c r="C81" s="4"/>
      <c r="D81" s="4"/>
      <c r="E81" s="4"/>
      <c r="F81" s="4"/>
      <c r="G81" s="4"/>
      <c r="H81" s="4"/>
      <c r="I81" s="4"/>
      <c r="J81" s="4"/>
      <c r="K81" s="134"/>
      <c r="L81" s="134"/>
      <c r="M81" s="4"/>
      <c r="N81" s="4"/>
      <c r="O81" s="4"/>
      <c r="Q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row>
    <row r="82" spans="3:47" ht="17.25" customHeight="1" x14ac:dyDescent="0.3">
      <c r="C82" s="4"/>
      <c r="D82" s="4"/>
      <c r="E82" s="4"/>
      <c r="F82" s="4"/>
      <c r="G82" s="4"/>
      <c r="H82" s="4"/>
      <c r="I82" s="4"/>
      <c r="J82" s="4"/>
      <c r="K82" s="134"/>
      <c r="L82" s="134"/>
      <c r="M82" s="4"/>
      <c r="N82" s="4"/>
      <c r="O82" s="4"/>
      <c r="Q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row>
    <row r="83" spans="3:47" ht="17.25" customHeight="1" x14ac:dyDescent="0.3">
      <c r="C83" s="4"/>
      <c r="D83" s="4"/>
      <c r="E83" s="4"/>
      <c r="F83" s="4"/>
      <c r="G83" s="4"/>
      <c r="H83" s="4"/>
      <c r="I83" s="4"/>
      <c r="J83" s="4"/>
      <c r="K83" s="134"/>
      <c r="L83" s="134"/>
      <c r="M83" s="4"/>
      <c r="N83" s="4"/>
      <c r="O83" s="4"/>
      <c r="Q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row>
    <row r="84" spans="3:47" ht="17.25" customHeight="1" x14ac:dyDescent="0.3">
      <c r="C84" s="4"/>
      <c r="D84" s="4"/>
      <c r="E84" s="4"/>
      <c r="F84" s="4"/>
      <c r="G84" s="4"/>
      <c r="H84" s="4"/>
      <c r="I84" s="4"/>
      <c r="J84" s="4"/>
      <c r="K84" s="134"/>
      <c r="L84" s="134"/>
      <c r="M84" s="4"/>
      <c r="N84" s="4"/>
      <c r="O84" s="4"/>
      <c r="Q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row>
    <row r="85" spans="3:47" ht="17.25" customHeight="1" x14ac:dyDescent="0.3">
      <c r="C85" s="4"/>
      <c r="D85" s="4"/>
      <c r="E85" s="4"/>
      <c r="F85" s="4"/>
      <c r="G85" s="4"/>
      <c r="H85" s="4"/>
      <c r="I85" s="4"/>
      <c r="J85" s="4"/>
      <c r="K85" s="134"/>
      <c r="L85" s="134"/>
      <c r="M85" s="4"/>
      <c r="N85" s="4"/>
      <c r="O85" s="4"/>
      <c r="Q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row>
    <row r="86" spans="3:47" ht="17.25" customHeight="1" x14ac:dyDescent="0.3">
      <c r="C86" s="4"/>
      <c r="D86" s="4"/>
      <c r="E86" s="4"/>
      <c r="F86" s="4"/>
      <c r="G86" s="4"/>
      <c r="H86" s="4"/>
      <c r="I86" s="4"/>
      <c r="J86" s="4"/>
      <c r="K86" s="134"/>
      <c r="L86" s="134"/>
      <c r="M86" s="4"/>
      <c r="N86" s="4"/>
      <c r="O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c r="AU86" s="4"/>
    </row>
    <row r="87" spans="3:47" ht="17.25" customHeight="1" x14ac:dyDescent="0.3">
      <c r="C87" s="4"/>
      <c r="D87" s="4"/>
      <c r="E87" s="4"/>
      <c r="F87" s="4"/>
      <c r="G87" s="4"/>
      <c r="H87" s="4"/>
      <c r="I87" s="4"/>
      <c r="J87" s="4"/>
      <c r="K87" s="134"/>
      <c r="L87" s="134"/>
      <c r="M87" s="4"/>
      <c r="N87" s="4"/>
      <c r="O87" s="4"/>
      <c r="Q87" s="4"/>
      <c r="R87" s="4"/>
      <c r="S87" s="4"/>
      <c r="T87" s="4"/>
      <c r="U87" s="4"/>
      <c r="V87" s="4"/>
      <c r="W87" s="4"/>
      <c r="X87" s="4"/>
      <c r="Y87" s="4"/>
      <c r="Z87" s="4"/>
      <c r="AA87" s="4"/>
      <c r="AB87" s="4"/>
      <c r="AC87" s="4"/>
    </row>
    <row r="88" spans="3:47" ht="17.25" customHeight="1" x14ac:dyDescent="0.3">
      <c r="C88" s="4"/>
      <c r="D88" s="4"/>
      <c r="E88" s="4"/>
      <c r="F88" s="4"/>
      <c r="G88" s="4"/>
      <c r="H88" s="4"/>
      <c r="I88" s="4"/>
      <c r="J88" s="4"/>
      <c r="K88" s="134"/>
      <c r="L88" s="134"/>
      <c r="M88" s="4"/>
      <c r="N88" s="4"/>
      <c r="O88" s="4"/>
      <c r="Q88" s="4"/>
      <c r="R88" s="4"/>
      <c r="S88" s="4"/>
      <c r="T88" s="4"/>
      <c r="U88" s="4"/>
      <c r="V88" s="4"/>
      <c r="W88" s="4"/>
      <c r="X88" s="4"/>
      <c r="Y88" s="4"/>
      <c r="Z88" s="4"/>
      <c r="AA88" s="4"/>
      <c r="AB88" s="4"/>
      <c r="AC88" s="4"/>
    </row>
    <row r="89" spans="3:47" ht="17.25" customHeight="1" x14ac:dyDescent="0.3">
      <c r="C89" s="4"/>
      <c r="D89" s="4"/>
      <c r="E89" s="4"/>
      <c r="F89" s="4"/>
      <c r="G89" s="4"/>
      <c r="H89" s="4"/>
      <c r="I89" s="4"/>
      <c r="J89" s="4"/>
      <c r="K89" s="134"/>
      <c r="L89" s="134"/>
      <c r="M89" s="4"/>
      <c r="N89" s="4"/>
      <c r="O89" s="4"/>
      <c r="Q89" s="4"/>
      <c r="R89" s="4"/>
      <c r="S89" s="4"/>
      <c r="T89" s="4"/>
      <c r="U89" s="4"/>
      <c r="V89" s="4"/>
      <c r="W89" s="4"/>
      <c r="X89" s="4"/>
      <c r="Y89" s="4"/>
      <c r="Z89" s="4"/>
      <c r="AA89" s="4"/>
      <c r="AB89" s="4"/>
      <c r="AC89" s="4"/>
    </row>
    <row r="90" spans="3:47" ht="17.25" customHeight="1" x14ac:dyDescent="0.3">
      <c r="C90" s="4"/>
      <c r="D90" s="4"/>
      <c r="E90" s="4"/>
      <c r="F90" s="4"/>
      <c r="G90" s="4"/>
      <c r="H90" s="4"/>
      <c r="I90" s="4"/>
      <c r="J90" s="4"/>
      <c r="K90" s="134"/>
      <c r="L90" s="134"/>
      <c r="M90" s="4"/>
      <c r="N90" s="4"/>
      <c r="O90" s="4"/>
      <c r="Q90" s="4"/>
      <c r="R90" s="4"/>
      <c r="S90" s="4"/>
      <c r="T90" s="4"/>
      <c r="U90" s="4"/>
      <c r="V90" s="4"/>
      <c r="W90" s="4"/>
      <c r="X90" s="4"/>
      <c r="Y90" s="4"/>
      <c r="Z90" s="4"/>
      <c r="AA90" s="4"/>
      <c r="AB90" s="4"/>
      <c r="AC90" s="4"/>
    </row>
    <row r="91" spans="3:47" ht="17.25" customHeight="1" x14ac:dyDescent="0.3">
      <c r="C91" s="4"/>
      <c r="D91" s="4"/>
      <c r="E91" s="4"/>
      <c r="F91" s="4"/>
      <c r="G91" s="4"/>
      <c r="H91" s="4"/>
      <c r="I91" s="4"/>
      <c r="J91" s="4"/>
      <c r="K91" s="134"/>
      <c r="L91" s="134"/>
      <c r="M91" s="4"/>
      <c r="N91" s="4"/>
      <c r="O91" s="4"/>
      <c r="Q91" s="4"/>
      <c r="R91" s="4"/>
      <c r="S91" s="4"/>
      <c r="T91" s="4"/>
      <c r="U91" s="4"/>
      <c r="V91" s="4"/>
      <c r="W91" s="4"/>
      <c r="X91" s="4"/>
      <c r="Y91" s="4"/>
      <c r="Z91" s="4"/>
      <c r="AA91" s="4"/>
      <c r="AB91" s="4"/>
      <c r="AC91" s="4"/>
    </row>
    <row r="92" spans="3:47" ht="17.25" customHeight="1" x14ac:dyDescent="0.3">
      <c r="C92" s="4"/>
      <c r="D92" s="4"/>
      <c r="E92" s="4"/>
      <c r="F92" s="4"/>
      <c r="G92" s="4"/>
      <c r="H92" s="4"/>
      <c r="I92" s="4"/>
      <c r="J92" s="4"/>
      <c r="K92" s="134"/>
      <c r="L92" s="134"/>
      <c r="M92" s="4"/>
      <c r="N92" s="4"/>
      <c r="O92" s="4"/>
      <c r="Q92" s="4"/>
      <c r="V92" s="4"/>
      <c r="W92" s="4"/>
      <c r="X92" s="4"/>
      <c r="Y92" s="4"/>
      <c r="Z92" s="4"/>
      <c r="AA92" s="4"/>
      <c r="AB92" s="4"/>
      <c r="AC92" s="4"/>
    </row>
    <row r="93" spans="3:47" ht="17.25" customHeight="1" x14ac:dyDescent="0.3">
      <c r="C93" s="4"/>
      <c r="D93" s="4"/>
      <c r="E93" s="4"/>
      <c r="F93" s="4"/>
      <c r="G93" s="4"/>
      <c r="H93" s="4"/>
      <c r="I93" s="4"/>
      <c r="J93" s="4"/>
      <c r="K93" s="134"/>
      <c r="L93" s="134"/>
      <c r="M93" s="4"/>
      <c r="N93" s="4"/>
      <c r="O93" s="4"/>
      <c r="Q93" s="4"/>
      <c r="V93" s="4"/>
      <c r="W93" s="4"/>
      <c r="X93" s="4"/>
      <c r="Y93" s="4"/>
      <c r="Z93" s="4"/>
      <c r="AA93" s="4"/>
      <c r="AB93" s="4"/>
      <c r="AC93" s="4"/>
    </row>
    <row r="94" spans="3:47" ht="17.25" customHeight="1" x14ac:dyDescent="0.3">
      <c r="C94" s="4"/>
      <c r="D94" s="4"/>
      <c r="E94" s="4"/>
      <c r="F94" s="4"/>
      <c r="G94" s="4"/>
      <c r="H94" s="4"/>
      <c r="I94" s="4"/>
      <c r="J94" s="4"/>
      <c r="K94" s="134"/>
      <c r="L94" s="134"/>
      <c r="M94" s="4"/>
      <c r="N94" s="4"/>
      <c r="O94" s="4"/>
      <c r="Q94" s="4"/>
      <c r="V94" s="4"/>
      <c r="W94" s="4"/>
      <c r="X94" s="4"/>
      <c r="Y94" s="4"/>
      <c r="Z94" s="4"/>
      <c r="AA94" s="4"/>
      <c r="AB94" s="4"/>
      <c r="AC94" s="4"/>
    </row>
    <row r="95" spans="3:47" ht="17.25" customHeight="1" x14ac:dyDescent="0.3">
      <c r="C95" s="4"/>
      <c r="D95" s="4"/>
      <c r="E95" s="4"/>
      <c r="F95" s="4"/>
      <c r="G95" s="4"/>
      <c r="H95" s="4"/>
      <c r="I95" s="4"/>
      <c r="J95" s="4"/>
      <c r="K95" s="134"/>
      <c r="L95" s="134"/>
      <c r="M95" s="4"/>
      <c r="N95" s="4"/>
      <c r="O95" s="4"/>
      <c r="Q95" s="4"/>
      <c r="V95" s="4"/>
      <c r="W95" s="4"/>
      <c r="X95" s="4"/>
      <c r="Y95" s="4"/>
      <c r="Z95" s="4"/>
      <c r="AA95" s="4"/>
      <c r="AB95" s="4"/>
      <c r="AC95" s="4"/>
    </row>
    <row r="96" spans="3:47" ht="17.25" customHeight="1" x14ac:dyDescent="0.3">
      <c r="C96" s="4"/>
      <c r="D96" s="4"/>
      <c r="E96" s="4"/>
      <c r="F96" s="4"/>
      <c r="G96" s="4"/>
      <c r="H96" s="4"/>
      <c r="I96" s="4"/>
      <c r="J96" s="4"/>
      <c r="K96" s="134"/>
      <c r="L96" s="134"/>
      <c r="M96" s="4"/>
      <c r="N96" s="4"/>
      <c r="O96" s="4"/>
      <c r="V96" s="4"/>
      <c r="W96" s="4"/>
      <c r="X96" s="4"/>
      <c r="Y96" s="4"/>
      <c r="Z96" s="4"/>
      <c r="AA96" s="4"/>
      <c r="AB96" s="4"/>
      <c r="AC96" s="4"/>
    </row>
    <row r="97" spans="3:29" ht="17.25" customHeight="1" x14ac:dyDescent="0.3">
      <c r="C97" s="4"/>
      <c r="D97" s="4"/>
      <c r="E97" s="4"/>
      <c r="F97" s="4"/>
      <c r="G97" s="4"/>
      <c r="H97" s="4"/>
      <c r="I97" s="4"/>
      <c r="J97" s="4"/>
      <c r="K97" s="134"/>
      <c r="L97" s="134"/>
      <c r="M97" s="4"/>
      <c r="N97" s="4"/>
      <c r="O97" s="4"/>
      <c r="V97" s="4"/>
      <c r="W97" s="4"/>
      <c r="X97" s="4"/>
      <c r="Y97" s="4"/>
      <c r="Z97" s="4"/>
      <c r="AA97" s="4"/>
      <c r="AB97" s="4"/>
      <c r="AC97" s="4"/>
    </row>
    <row r="98" spans="3:29" ht="17.25" customHeight="1" x14ac:dyDescent="0.3">
      <c r="C98" s="4"/>
      <c r="D98" s="4"/>
      <c r="E98" s="4"/>
      <c r="F98" s="4"/>
      <c r="G98" s="4"/>
      <c r="H98" s="4"/>
      <c r="I98" s="4"/>
      <c r="J98" s="4"/>
      <c r="K98" s="134"/>
      <c r="L98" s="134"/>
      <c r="M98" s="4"/>
      <c r="N98" s="4"/>
      <c r="O98" s="4"/>
    </row>
    <row r="99" spans="3:29" ht="17.25" customHeight="1" x14ac:dyDescent="0.3">
      <c r="C99" s="4"/>
      <c r="D99" s="4"/>
      <c r="E99" s="4"/>
      <c r="F99" s="4"/>
      <c r="G99" s="4"/>
      <c r="H99" s="4"/>
      <c r="I99" s="4"/>
      <c r="J99" s="4"/>
      <c r="K99" s="134"/>
      <c r="L99" s="134"/>
      <c r="M99" s="4"/>
      <c r="N99" s="4"/>
      <c r="O99" s="4"/>
    </row>
    <row r="100" spans="3:29" ht="17.25" customHeight="1" x14ac:dyDescent="0.3">
      <c r="C100" s="4"/>
      <c r="D100" s="4"/>
      <c r="E100" s="4"/>
      <c r="F100" s="4"/>
      <c r="G100" s="4"/>
      <c r="H100" s="4"/>
      <c r="I100" s="4"/>
      <c r="J100" s="4"/>
      <c r="K100" s="134"/>
      <c r="L100" s="134"/>
      <c r="M100" s="4"/>
      <c r="N100" s="4"/>
      <c r="O100" s="4"/>
    </row>
    <row r="101" spans="3:29" ht="17.25" customHeight="1" x14ac:dyDescent="0.3">
      <c r="C101" s="4"/>
      <c r="D101" s="4"/>
      <c r="E101" s="4"/>
      <c r="F101" s="4"/>
      <c r="G101" s="4"/>
      <c r="H101" s="4"/>
      <c r="I101" s="4"/>
      <c r="J101" s="4"/>
      <c r="K101" s="134"/>
      <c r="L101" s="134"/>
      <c r="M101" s="4"/>
      <c r="N101" s="4"/>
      <c r="O101" s="4"/>
    </row>
    <row r="102" spans="3:29" ht="17.25" customHeight="1" x14ac:dyDescent="0.3">
      <c r="C102" s="4"/>
      <c r="D102" s="4"/>
      <c r="E102" s="4"/>
      <c r="F102" s="4"/>
      <c r="G102" s="4"/>
      <c r="H102" s="4"/>
      <c r="I102" s="4"/>
      <c r="J102" s="4"/>
      <c r="K102" s="134"/>
      <c r="L102" s="134"/>
      <c r="M102" s="4"/>
      <c r="N102" s="4"/>
      <c r="O102" s="4"/>
    </row>
    <row r="103" spans="3:29" ht="17.25" customHeight="1" x14ac:dyDescent="0.3">
      <c r="C103" s="4"/>
      <c r="D103" s="4"/>
      <c r="E103" s="4"/>
      <c r="F103" s="4"/>
      <c r="G103" s="4"/>
      <c r="H103" s="4"/>
      <c r="I103" s="4"/>
      <c r="J103" s="4"/>
      <c r="K103" s="134"/>
      <c r="L103" s="134"/>
      <c r="M103" s="4"/>
      <c r="N103" s="4"/>
      <c r="O103" s="4"/>
    </row>
    <row r="104" spans="3:29" ht="17.25" customHeight="1" x14ac:dyDescent="0.3">
      <c r="C104" s="4"/>
      <c r="D104" s="4"/>
      <c r="E104" s="4"/>
      <c r="F104" s="4"/>
      <c r="G104" s="4"/>
      <c r="H104" s="4"/>
      <c r="I104" s="4"/>
      <c r="J104" s="4"/>
      <c r="K104" s="134"/>
      <c r="L104" s="134"/>
      <c r="M104" s="4"/>
      <c r="N104" s="4"/>
      <c r="O104" s="4"/>
    </row>
    <row r="105" spans="3:29" ht="17.25" customHeight="1" x14ac:dyDescent="0.3">
      <c r="C105" s="4"/>
      <c r="D105" s="4"/>
      <c r="E105" s="4"/>
      <c r="F105" s="4"/>
      <c r="G105" s="4"/>
      <c r="H105" s="4"/>
      <c r="I105" s="4"/>
      <c r="J105" s="4"/>
      <c r="K105" s="134"/>
      <c r="L105" s="134"/>
      <c r="M105" s="4"/>
      <c r="N105" s="4"/>
      <c r="O105" s="4"/>
    </row>
    <row r="106" spans="3:29" ht="17.25" customHeight="1" x14ac:dyDescent="0.3">
      <c r="C106" s="4"/>
      <c r="D106" s="4"/>
      <c r="E106" s="4"/>
      <c r="F106" s="4"/>
      <c r="G106" s="4"/>
      <c r="H106" s="4"/>
      <c r="I106" s="4"/>
      <c r="J106" s="4"/>
      <c r="K106" s="134"/>
      <c r="L106" s="134"/>
      <c r="M106" s="4"/>
      <c r="N106" s="4"/>
      <c r="O106" s="4"/>
    </row>
    <row r="107" spans="3:29" ht="17.25" customHeight="1" x14ac:dyDescent="0.3">
      <c r="C107" s="4"/>
      <c r="D107" s="4"/>
      <c r="E107" s="4"/>
      <c r="F107" s="4"/>
      <c r="G107" s="4"/>
      <c r="H107" s="4"/>
      <c r="I107" s="4"/>
      <c r="J107" s="4"/>
      <c r="K107" s="134"/>
      <c r="L107" s="134"/>
      <c r="M107" s="4"/>
      <c r="N107" s="4"/>
      <c r="O107" s="4"/>
    </row>
    <row r="108" spans="3:29" ht="17.25" customHeight="1" x14ac:dyDescent="0.3">
      <c r="C108" s="4"/>
      <c r="D108" s="4"/>
      <c r="E108" s="4"/>
      <c r="F108" s="4"/>
      <c r="G108" s="4"/>
      <c r="H108" s="4"/>
      <c r="I108" s="4"/>
      <c r="J108" s="4"/>
      <c r="K108" s="134"/>
      <c r="L108" s="134"/>
      <c r="M108" s="4"/>
      <c r="N108" s="4"/>
      <c r="O108" s="4"/>
    </row>
    <row r="109" spans="3:29" ht="17.25" customHeight="1" x14ac:dyDescent="0.3">
      <c r="C109" s="4"/>
      <c r="D109" s="4"/>
      <c r="E109" s="4"/>
      <c r="F109" s="4"/>
      <c r="G109" s="4"/>
      <c r="H109" s="4"/>
      <c r="I109" s="4"/>
      <c r="J109" s="4"/>
      <c r="K109" s="134"/>
      <c r="L109" s="134"/>
      <c r="M109" s="4"/>
      <c r="N109" s="4"/>
      <c r="O109" s="4"/>
    </row>
    <row r="110" spans="3:29" ht="17.25" customHeight="1" x14ac:dyDescent="0.3">
      <c r="C110" s="4"/>
      <c r="D110" s="4"/>
      <c r="E110" s="4"/>
      <c r="F110" s="4"/>
      <c r="G110" s="4"/>
      <c r="H110" s="4"/>
      <c r="I110" s="4"/>
      <c r="J110" s="4"/>
      <c r="K110" s="134"/>
      <c r="L110" s="134"/>
      <c r="M110" s="4"/>
      <c r="N110" s="4"/>
      <c r="O110" s="4"/>
    </row>
    <row r="111" spans="3:29" ht="17.25" customHeight="1" x14ac:dyDescent="0.3">
      <c r="C111" s="4"/>
      <c r="D111" s="4"/>
      <c r="E111" s="4"/>
      <c r="F111" s="4"/>
      <c r="G111" s="4"/>
      <c r="H111" s="4"/>
      <c r="I111" s="4"/>
      <c r="J111" s="4"/>
      <c r="K111" s="134"/>
      <c r="L111" s="134"/>
      <c r="M111" s="4"/>
      <c r="N111" s="4"/>
      <c r="O111" s="4"/>
    </row>
    <row r="112" spans="3:29" ht="17.25" customHeight="1" x14ac:dyDescent="0.3">
      <c r="C112" s="4"/>
      <c r="D112" s="4"/>
      <c r="E112" s="4"/>
      <c r="F112" s="4"/>
      <c r="G112" s="4"/>
      <c r="H112" s="4"/>
      <c r="I112" s="4"/>
      <c r="J112" s="4"/>
      <c r="K112" s="134"/>
      <c r="L112" s="134"/>
      <c r="M112" s="4"/>
      <c r="N112" s="4"/>
      <c r="O112" s="4"/>
    </row>
    <row r="113" spans="3:15" ht="17.25" customHeight="1" x14ac:dyDescent="0.3">
      <c r="C113" s="4"/>
      <c r="D113" s="4"/>
      <c r="E113" s="4"/>
      <c r="F113" s="4"/>
      <c r="G113" s="4"/>
      <c r="H113" s="4"/>
      <c r="I113" s="4"/>
      <c r="J113" s="4"/>
      <c r="K113" s="134"/>
      <c r="L113" s="134"/>
      <c r="M113" s="4"/>
      <c r="N113" s="4"/>
      <c r="O113" s="4"/>
    </row>
    <row r="114" spans="3:15" ht="17.25" customHeight="1" x14ac:dyDescent="0.3">
      <c r="C114" s="4"/>
      <c r="D114" s="4"/>
      <c r="E114" s="4"/>
      <c r="F114" s="4"/>
      <c r="G114" s="4"/>
      <c r="H114" s="4"/>
      <c r="I114" s="4"/>
      <c r="J114" s="4"/>
      <c r="K114" s="134"/>
      <c r="L114" s="134"/>
      <c r="M114" s="4"/>
      <c r="N114" s="4"/>
      <c r="O114" s="4"/>
    </row>
    <row r="115" spans="3:15" ht="17.25" customHeight="1" x14ac:dyDescent="0.3">
      <c r="C115" s="4"/>
      <c r="D115" s="4"/>
      <c r="E115" s="4"/>
      <c r="F115" s="4"/>
      <c r="G115" s="4"/>
      <c r="H115" s="4"/>
      <c r="I115" s="4"/>
      <c r="J115" s="4"/>
      <c r="K115" s="134"/>
      <c r="L115" s="134"/>
      <c r="M115" s="4"/>
      <c r="N115" s="4"/>
      <c r="O115" s="4"/>
    </row>
    <row r="116" spans="3:15" ht="17.25" customHeight="1" x14ac:dyDescent="0.3">
      <c r="C116" s="4"/>
      <c r="D116" s="4"/>
      <c r="E116" s="4"/>
      <c r="F116" s="4"/>
      <c r="G116" s="4"/>
      <c r="H116" s="4"/>
      <c r="I116" s="4"/>
      <c r="J116" s="4"/>
      <c r="K116" s="134"/>
      <c r="L116" s="134"/>
      <c r="M116" s="4"/>
      <c r="N116" s="4"/>
      <c r="O116" s="4"/>
    </row>
    <row r="117" spans="3:15" ht="17.25" customHeight="1" x14ac:dyDescent="0.3">
      <c r="C117" s="4"/>
      <c r="D117" s="4"/>
      <c r="E117" s="4"/>
      <c r="F117" s="4"/>
      <c r="G117" s="4"/>
      <c r="H117" s="4"/>
      <c r="I117" s="4"/>
      <c r="J117" s="4"/>
      <c r="K117" s="134"/>
      <c r="L117" s="134"/>
      <c r="M117" s="4"/>
      <c r="N117" s="4"/>
      <c r="O117" s="4"/>
    </row>
    <row r="118" spans="3:15" ht="17.25" customHeight="1" x14ac:dyDescent="0.3">
      <c r="C118" s="4"/>
      <c r="D118" s="4"/>
      <c r="E118" s="4"/>
      <c r="F118" s="4"/>
      <c r="G118" s="4"/>
      <c r="H118" s="4"/>
      <c r="I118" s="4"/>
      <c r="J118" s="4"/>
      <c r="K118" s="134"/>
      <c r="L118" s="134"/>
      <c r="M118" s="4"/>
      <c r="N118" s="4"/>
      <c r="O118" s="4"/>
    </row>
  </sheetData>
  <sheetProtection sheet="1" objects="1" scenarios="1" formatCells="0"/>
  <mergeCells count="52">
    <mergeCell ref="C38:M38"/>
    <mergeCell ref="B1:O1"/>
    <mergeCell ref="X30:Z36"/>
    <mergeCell ref="V58:V59"/>
    <mergeCell ref="Q25:T25"/>
    <mergeCell ref="U25:U26"/>
    <mergeCell ref="F46:F47"/>
    <mergeCell ref="G46:G47"/>
    <mergeCell ref="H46:J46"/>
    <mergeCell ref="M46:M47"/>
    <mergeCell ref="O46:O47"/>
    <mergeCell ref="N46:N47"/>
    <mergeCell ref="Z20:AA27"/>
    <mergeCell ref="B2:O4"/>
    <mergeCell ref="X3:Z12"/>
    <mergeCell ref="K46:K47"/>
    <mergeCell ref="L46:L47"/>
    <mergeCell ref="F5:F6"/>
    <mergeCell ref="G5:G6"/>
    <mergeCell ref="M5:M6"/>
    <mergeCell ref="N5:N6"/>
    <mergeCell ref="H5:J5"/>
    <mergeCell ref="K5:K6"/>
    <mergeCell ref="L5:L6"/>
    <mergeCell ref="Q2:U2"/>
    <mergeCell ref="Q3:T3"/>
    <mergeCell ref="Q46:S47"/>
    <mergeCell ref="O5:O6"/>
    <mergeCell ref="U3:U4"/>
    <mergeCell ref="Q44:U45"/>
    <mergeCell ref="Q13:T13"/>
    <mergeCell ref="U13:U14"/>
    <mergeCell ref="Q12:U12"/>
    <mergeCell ref="S36:S37"/>
    <mergeCell ref="T36:T37"/>
    <mergeCell ref="U36:U37"/>
    <mergeCell ref="B27:C27"/>
    <mergeCell ref="T48:U49"/>
    <mergeCell ref="T50:U51"/>
    <mergeCell ref="Q58:S59"/>
    <mergeCell ref="Q48:S49"/>
    <mergeCell ref="Q50:S51"/>
    <mergeCell ref="Q56:S57"/>
    <mergeCell ref="Q52:S53"/>
    <mergeCell ref="Q54:S55"/>
    <mergeCell ref="T52:U53"/>
    <mergeCell ref="T54:U55"/>
    <mergeCell ref="T56:U57"/>
    <mergeCell ref="T58:U59"/>
    <mergeCell ref="T46:U47"/>
    <mergeCell ref="B44:O45"/>
    <mergeCell ref="Q36:R37"/>
  </mergeCells>
  <conditionalFormatting sqref="T27">
    <cfRule type="cellIs" dxfId="11" priority="16" operator="lessThan">
      <formula>30</formula>
    </cfRule>
  </conditionalFormatting>
  <conditionalFormatting sqref="T28">
    <cfRule type="cellIs" dxfId="10" priority="15" operator="lessThan">
      <formula>15</formula>
    </cfRule>
  </conditionalFormatting>
  <conditionalFormatting sqref="T29">
    <cfRule type="cellIs" dxfId="9" priority="14" operator="lessThan">
      <formula>30</formula>
    </cfRule>
  </conditionalFormatting>
  <conditionalFormatting sqref="T31">
    <cfRule type="cellIs" dxfId="8" priority="12" operator="lessThan">
      <formula>15</formula>
    </cfRule>
  </conditionalFormatting>
  <conditionalFormatting sqref="T35">
    <cfRule type="cellIs" dxfId="7" priority="13" operator="lessThan">
      <formula>15</formula>
    </cfRule>
  </conditionalFormatting>
  <conditionalFormatting sqref="T48 T50 T52 T56 T58">
    <cfRule type="containsText" dxfId="6" priority="2" operator="containsText" text="JA!">
      <formula>NOT(ISERROR(SEARCH("JA!",T48)))</formula>
    </cfRule>
  </conditionalFormatting>
  <conditionalFormatting sqref="U5:U8">
    <cfRule type="cellIs" dxfId="5" priority="10" operator="greaterThan">
      <formula>0</formula>
    </cfRule>
  </conditionalFormatting>
  <conditionalFormatting sqref="U15:U24">
    <cfRule type="cellIs" dxfId="4" priority="8" operator="greaterThan">
      <formula>0</formula>
    </cfRule>
  </conditionalFormatting>
  <conditionalFormatting sqref="U27:U29 U31:U36">
    <cfRule type="cellIs" dxfId="3" priority="7" operator="greaterThan">
      <formula>0</formula>
    </cfRule>
  </conditionalFormatting>
  <conditionalFormatting sqref="V56:V57 V60:V62 V67">
    <cfRule type="cellIs" dxfId="2" priority="11" operator="greaterThan">
      <formula>0</formula>
    </cfRule>
  </conditionalFormatting>
  <dataValidations count="3">
    <dataValidation type="list" allowBlank="1" showInputMessage="1" showErrorMessage="1" sqref="O17 O12 G54" xr:uid="{00000000-0002-0000-0100-000000000000}">
      <formula1>#REF!</formula1>
    </dataValidation>
    <dataValidation type="list" allowBlank="1" showInputMessage="1" showErrorMessage="1" sqref="O48:O63 O18:O29 O8:O11 O13:O16 O31:O37 O39:O43" xr:uid="{00000000-0002-0000-0100-000001000000}">
      <formula1>F8:G8</formula1>
    </dataValidation>
    <dataValidation type="list" allowBlank="1" showInputMessage="1" showErrorMessage="1" sqref="E57:E61 E48:E55 E8:E29 E31:E37 E39:E43" xr:uid="{00000000-0002-0000-0100-000002000000}">
      <formula1>$P$64:$P$70</formula1>
    </dataValidation>
  </dataValidations>
  <pageMargins left="0.7" right="0.7" top="0.75" bottom="0.75" header="0.3" footer="0.3"/>
  <pageSetup paperSize="9" orientation="portrait" r:id="rId1"/>
  <ignoredErrors>
    <ignoredError sqref="W15" unlockedFormula="1"/>
    <ignoredError sqref="S7" formulaRange="1"/>
  </ignoredErrors>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3000000}">
          <x14:formula1>
            <xm:f>'Examenskrav - Jägmästarexamen'!$A$1:$A$16</xm:f>
          </x14:formula1>
          <xm:sqref>F48:G53 F55:G55 F54</xm:sqref>
        </x14:dataValidation>
        <x14:dataValidation type="list" allowBlank="1" showInputMessage="1" showErrorMessage="1" xr:uid="{00000000-0002-0000-0100-000004000000}">
          <x14:formula1>
            <xm:f>'Examenskrav - Jägmästarexamen'!$A$2:$A$16</xm:f>
          </x14:formula1>
          <xm:sqref>F57:G61 F14:F26 F8:G13 F27:G29 G15:G26 F31:G37 F39:G43</xm:sqref>
        </x14:dataValidation>
        <x14:dataValidation type="list" allowBlank="1" showInputMessage="1" showErrorMessage="1" xr:uid="{00000000-0002-0000-0100-000005000000}">
          <x14:formula1>
            <xm:f>'Examenskrav - Jägmästarexamen'!$F$2:$F$5</xm:f>
          </x14:formula1>
          <xm:sqref>D8:D11 D13:D16 D18:D29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1"/>
  <dimension ref="A1:BJ103"/>
  <sheetViews>
    <sheetView zoomScaleNormal="100" workbookViewId="0">
      <selection activeCell="J17" sqref="J17"/>
    </sheetView>
  </sheetViews>
  <sheetFormatPr defaultColWidth="9.109375" defaultRowHeight="17.25" customHeight="1" x14ac:dyDescent="0.3"/>
  <cols>
    <col min="1" max="1" width="1.44140625" style="4" customWidth="1"/>
    <col min="2" max="2" width="9.109375" style="5"/>
    <col min="3" max="3" width="35.109375" style="5" customWidth="1"/>
    <col min="4" max="5" width="9.109375" style="5"/>
    <col min="6" max="6" width="26.44140625" style="5" customWidth="1"/>
    <col min="7" max="7" width="27" style="5" customWidth="1"/>
    <col min="8" max="8" width="15.109375" style="5" customWidth="1"/>
    <col min="9" max="9" width="16.6640625" style="5" customWidth="1"/>
    <col min="10" max="10" width="15.109375" style="5" customWidth="1"/>
    <col min="11" max="11" width="14.33203125" style="5" customWidth="1"/>
    <col min="12" max="12" width="26.109375" style="5" customWidth="1"/>
    <col min="13" max="13" width="3.33203125" style="4" customWidth="1"/>
    <col min="14" max="14" width="28.44140625" style="5" customWidth="1"/>
    <col min="15" max="15" width="16" style="5" customWidth="1"/>
    <col min="16" max="16" width="14.6640625" style="5" customWidth="1"/>
    <col min="17" max="17" width="9.109375" style="5"/>
    <col min="18" max="18" width="16.5546875" style="5" customWidth="1"/>
    <col min="19" max="19" width="9.109375" style="4" customWidth="1"/>
    <col min="20" max="20" width="9.109375" style="4"/>
    <col min="21" max="21" width="6.109375" style="4" customWidth="1"/>
    <col min="22" max="16384" width="9.109375" style="5"/>
  </cols>
  <sheetData>
    <row r="1" spans="2:62" ht="21.75" customHeight="1" x14ac:dyDescent="0.3">
      <c r="B1" s="214" t="s">
        <v>63</v>
      </c>
      <c r="C1" s="214"/>
      <c r="D1" s="214"/>
      <c r="E1" s="214"/>
      <c r="F1" s="214"/>
      <c r="G1" s="214"/>
      <c r="H1" s="214"/>
      <c r="I1" s="214"/>
      <c r="J1" s="214"/>
      <c r="K1" s="214"/>
      <c r="L1" s="214"/>
      <c r="N1" s="4"/>
      <c r="O1" s="4"/>
      <c r="P1" s="4"/>
      <c r="Q1" s="4"/>
      <c r="R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row>
    <row r="2" spans="2:62" ht="31.5" customHeight="1" thickBot="1" x14ac:dyDescent="0.35">
      <c r="B2" s="186"/>
      <c r="C2" s="186"/>
      <c r="D2" s="186"/>
      <c r="E2" s="186"/>
      <c r="F2" s="186"/>
      <c r="G2" s="186"/>
      <c r="H2" s="186"/>
      <c r="I2" s="186"/>
      <c r="J2" s="186"/>
      <c r="K2" s="186"/>
      <c r="L2" s="186"/>
      <c r="N2" s="4"/>
      <c r="O2" s="4"/>
      <c r="P2" s="4"/>
      <c r="Q2" s="4"/>
      <c r="R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row>
    <row r="3" spans="2:62" ht="44.25" customHeight="1" x14ac:dyDescent="0.4">
      <c r="B3" s="358" t="s">
        <v>140</v>
      </c>
      <c r="C3" s="199"/>
      <c r="D3" s="199"/>
      <c r="E3" s="199"/>
      <c r="F3" s="199"/>
      <c r="G3" s="199"/>
      <c r="H3" s="199"/>
      <c r="I3" s="199"/>
      <c r="J3" s="199"/>
      <c r="K3" s="199"/>
      <c r="L3" s="200"/>
      <c r="N3" s="392" t="s">
        <v>52</v>
      </c>
      <c r="O3" s="215"/>
      <c r="P3" s="215"/>
      <c r="Q3" s="215"/>
      <c r="R3" s="216"/>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row>
    <row r="4" spans="2:62" ht="21" customHeight="1" thickBot="1" x14ac:dyDescent="0.45">
      <c r="B4" s="223"/>
      <c r="C4" s="224"/>
      <c r="D4" s="224"/>
      <c r="E4" s="224"/>
      <c r="F4" s="224"/>
      <c r="G4" s="224"/>
      <c r="H4" s="224"/>
      <c r="I4" s="224"/>
      <c r="J4" s="224"/>
      <c r="K4" s="224"/>
      <c r="L4" s="225"/>
      <c r="N4" s="221" t="s">
        <v>49</v>
      </c>
      <c r="O4" s="222"/>
      <c r="P4" s="222"/>
      <c r="Q4" s="222"/>
      <c r="R4" s="174" t="s">
        <v>48</v>
      </c>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row>
    <row r="5" spans="2:62" ht="25.5" customHeight="1" x14ac:dyDescent="0.35">
      <c r="B5" s="359" t="s">
        <v>43</v>
      </c>
      <c r="C5" s="360"/>
      <c r="D5" s="360"/>
      <c r="E5" s="360"/>
      <c r="F5" s="360"/>
      <c r="G5" s="361"/>
      <c r="H5" s="362" t="s">
        <v>45</v>
      </c>
      <c r="I5" s="362"/>
      <c r="J5" s="362"/>
      <c r="K5" s="363" t="s">
        <v>46</v>
      </c>
      <c r="L5" s="364" t="s">
        <v>16</v>
      </c>
      <c r="N5" s="49" t="s">
        <v>38</v>
      </c>
      <c r="O5" s="50"/>
      <c r="P5" s="51" t="s">
        <v>1</v>
      </c>
      <c r="Q5" s="51" t="s">
        <v>14</v>
      </c>
      <c r="R5" s="174"/>
      <c r="S5" s="7"/>
      <c r="T5" s="7"/>
      <c r="U5" s="7"/>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row>
    <row r="6" spans="2:62" ht="36" customHeight="1" x14ac:dyDescent="0.3">
      <c r="B6" s="359"/>
      <c r="C6" s="365" t="s">
        <v>64</v>
      </c>
      <c r="D6" s="365" t="s">
        <v>3</v>
      </c>
      <c r="E6" s="365" t="s">
        <v>15</v>
      </c>
      <c r="F6" s="366" t="s">
        <v>36</v>
      </c>
      <c r="G6" s="367" t="s">
        <v>37</v>
      </c>
      <c r="H6" s="368" t="s">
        <v>44</v>
      </c>
      <c r="I6" s="369" t="s">
        <v>6</v>
      </c>
      <c r="J6" s="369" t="s">
        <v>62</v>
      </c>
      <c r="K6" s="362"/>
      <c r="L6" s="370"/>
      <c r="N6" s="371" t="s">
        <v>8</v>
      </c>
      <c r="O6" s="372"/>
      <c r="P6" s="248">
        <f>SUMIFS(D7:D48,L7:L48,"Skogsbruksvetenskap")</f>
        <v>0</v>
      </c>
      <c r="Q6" s="248">
        <v>135</v>
      </c>
      <c r="R6" s="249">
        <f>IF((Q6-P6)&lt;0,0,SUM(Q6-P6))</f>
        <v>135</v>
      </c>
      <c r="S6" s="7"/>
      <c r="T6" s="115">
        <f>IF(R6&lt;=0,Q6,P6)</f>
        <v>0</v>
      </c>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row>
    <row r="7" spans="2:62" ht="21" customHeight="1" x14ac:dyDescent="0.3">
      <c r="B7" s="95"/>
      <c r="C7" s="96"/>
      <c r="D7" s="25"/>
      <c r="E7" s="25"/>
      <c r="F7" s="97"/>
      <c r="G7" s="25"/>
      <c r="H7" s="25"/>
      <c r="I7" s="25"/>
      <c r="J7" s="25"/>
      <c r="K7" s="25"/>
      <c r="L7" s="98"/>
      <c r="M7" s="11"/>
      <c r="N7" s="250" t="s">
        <v>9</v>
      </c>
      <c r="O7" s="247"/>
      <c r="P7" s="251">
        <f>SUM(H7:H48)</f>
        <v>0</v>
      </c>
      <c r="Q7" s="251">
        <v>15</v>
      </c>
      <c r="R7" s="249">
        <f t="shared" ref="R7:R15" si="0">IF((Q7-P7)&lt;0,0,SUM(Q7-P7))</f>
        <v>15</v>
      </c>
      <c r="S7" s="11"/>
      <c r="T7" s="12"/>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row>
    <row r="8" spans="2:62" ht="21" customHeight="1" x14ac:dyDescent="0.3">
      <c r="B8" s="95"/>
      <c r="C8" s="96"/>
      <c r="D8" s="25"/>
      <c r="E8" s="25"/>
      <c r="F8" s="97"/>
      <c r="G8" s="25"/>
      <c r="H8" s="25"/>
      <c r="I8" s="25"/>
      <c r="J8" s="25"/>
      <c r="K8" s="25"/>
      <c r="L8" s="98"/>
      <c r="N8" s="250" t="s">
        <v>6</v>
      </c>
      <c r="O8" s="247"/>
      <c r="P8" s="251">
        <f>SUM(I7:I48)</f>
        <v>0</v>
      </c>
      <c r="Q8" s="251">
        <v>15</v>
      </c>
      <c r="R8" s="249">
        <f t="shared" si="0"/>
        <v>15</v>
      </c>
      <c r="S8" s="11"/>
      <c r="T8" s="12"/>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row>
    <row r="9" spans="2:62" ht="21" customHeight="1" x14ac:dyDescent="0.3">
      <c r="B9" s="95"/>
      <c r="C9" s="96"/>
      <c r="D9" s="25"/>
      <c r="E9" s="25"/>
      <c r="F9" s="97"/>
      <c r="G9" s="25"/>
      <c r="H9" s="25"/>
      <c r="I9" s="25"/>
      <c r="J9" s="25"/>
      <c r="K9" s="25"/>
      <c r="L9" s="98"/>
      <c r="N9" s="250" t="s">
        <v>7</v>
      </c>
      <c r="O9" s="373"/>
      <c r="P9" s="251">
        <f>SUM(J7:J48)</f>
        <v>0</v>
      </c>
      <c r="Q9" s="374">
        <v>15</v>
      </c>
      <c r="R9" s="249">
        <f t="shared" si="0"/>
        <v>15</v>
      </c>
      <c r="S9" s="11"/>
      <c r="T9" s="12"/>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row>
    <row r="10" spans="2:62" ht="21" customHeight="1" x14ac:dyDescent="0.3">
      <c r="B10" s="95"/>
      <c r="C10" s="96"/>
      <c r="D10" s="25"/>
      <c r="E10" s="25"/>
      <c r="F10" s="97"/>
      <c r="G10" s="25"/>
      <c r="H10" s="25"/>
      <c r="I10" s="25"/>
      <c r="J10" s="25"/>
      <c r="K10" s="25"/>
      <c r="L10" s="98"/>
      <c r="N10" s="250" t="s">
        <v>73</v>
      </c>
      <c r="O10" s="373"/>
      <c r="P10" s="251">
        <f>SUMIFS(D7:D48,L7:L48,"Skogsbruksvetenskap",E7:E48,"G2F")</f>
        <v>0</v>
      </c>
      <c r="Q10" s="374">
        <v>15</v>
      </c>
      <c r="R10" s="249">
        <f t="shared" si="0"/>
        <v>15</v>
      </c>
      <c r="S10" s="11"/>
      <c r="T10" s="12"/>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row>
    <row r="11" spans="2:62" ht="21" customHeight="1" x14ac:dyDescent="0.3">
      <c r="B11" s="95"/>
      <c r="C11" s="96"/>
      <c r="D11" s="25"/>
      <c r="E11" s="25"/>
      <c r="F11" s="97"/>
      <c r="G11" s="25"/>
      <c r="H11" s="25"/>
      <c r="I11" s="25"/>
      <c r="J11" s="25"/>
      <c r="K11" s="25"/>
      <c r="L11" s="98"/>
      <c r="N11" s="250" t="s">
        <v>40</v>
      </c>
      <c r="O11" s="373"/>
      <c r="P11" s="251">
        <f>SUMIFS(D7:D48,L7:L48,"Skogsbruksvetenskap",E7:E48,"A1N")+SUMIFS(D7:D48,L7:L48,"Skogsbruksvetenskap",E7:E48,"A1F")</f>
        <v>0</v>
      </c>
      <c r="Q11" s="374">
        <v>30</v>
      </c>
      <c r="R11" s="249">
        <f t="shared" si="0"/>
        <v>30</v>
      </c>
      <c r="S11" s="11"/>
      <c r="T11" s="12"/>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row>
    <row r="12" spans="2:62" ht="21" customHeight="1" x14ac:dyDescent="0.3">
      <c r="B12" s="95"/>
      <c r="C12" s="96"/>
      <c r="D12" s="89"/>
      <c r="E12" s="89"/>
      <c r="F12" s="99"/>
      <c r="G12" s="89"/>
      <c r="H12" s="89"/>
      <c r="I12" s="89"/>
      <c r="J12" s="89"/>
      <c r="K12" s="89"/>
      <c r="L12" s="98"/>
      <c r="N12" s="375" t="s">
        <v>10</v>
      </c>
      <c r="O12" s="376"/>
      <c r="P12" s="248">
        <f>SUMIFS(D7:D48,L7:L48,"Biologi")</f>
        <v>0</v>
      </c>
      <c r="Q12" s="248">
        <v>30</v>
      </c>
      <c r="R12" s="249">
        <f t="shared" si="0"/>
        <v>30</v>
      </c>
      <c r="S12" s="11"/>
      <c r="T12" s="115">
        <f t="shared" ref="T12:T14" si="1">IF(R12&lt;=0,Q12,P12)</f>
        <v>0</v>
      </c>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row>
    <row r="13" spans="2:62" ht="21" customHeight="1" x14ac:dyDescent="0.3">
      <c r="B13" s="95"/>
      <c r="C13" s="21"/>
      <c r="D13" s="25"/>
      <c r="E13" s="25"/>
      <c r="F13" s="97"/>
      <c r="G13" s="25"/>
      <c r="H13" s="25"/>
      <c r="I13" s="25"/>
      <c r="J13" s="25"/>
      <c r="K13" s="25"/>
      <c r="L13" s="98"/>
      <c r="N13" s="377" t="s">
        <v>11</v>
      </c>
      <c r="O13" s="247"/>
      <c r="P13" s="251">
        <f>SUM(K7:K48)</f>
        <v>0</v>
      </c>
      <c r="Q13" s="251">
        <v>15</v>
      </c>
      <c r="R13" s="249">
        <f t="shared" si="0"/>
        <v>15</v>
      </c>
      <c r="T13" s="12"/>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row>
    <row r="14" spans="2:62" ht="21" customHeight="1" x14ac:dyDescent="0.3">
      <c r="B14" s="95"/>
      <c r="C14" s="21"/>
      <c r="D14" s="25"/>
      <c r="E14" s="25"/>
      <c r="F14" s="97"/>
      <c r="G14" s="25"/>
      <c r="H14" s="25"/>
      <c r="I14" s="25"/>
      <c r="J14" s="25"/>
      <c r="K14" s="25"/>
      <c r="L14" s="98"/>
      <c r="N14" s="375" t="s">
        <v>12</v>
      </c>
      <c r="O14" s="247"/>
      <c r="P14" s="248">
        <f>SUMIFS(D7:D48,L7:L48,"Företagsekonomi")+SUMIFS(D7:D48,L7:L48,"Nationalekonomi")+SUMIFS(D7:D48,L7:L48,"Bioekonomimanagement")</f>
        <v>0</v>
      </c>
      <c r="Q14" s="248">
        <v>30</v>
      </c>
      <c r="R14" s="249">
        <f t="shared" si="0"/>
        <v>30</v>
      </c>
      <c r="T14" s="115">
        <f t="shared" si="1"/>
        <v>0</v>
      </c>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row>
    <row r="15" spans="2:62" ht="21" customHeight="1" thickBot="1" x14ac:dyDescent="0.35">
      <c r="B15" s="95"/>
      <c r="C15" s="21"/>
      <c r="D15" s="25"/>
      <c r="E15" s="25"/>
      <c r="F15" s="97"/>
      <c r="G15" s="25"/>
      <c r="H15" s="25"/>
      <c r="I15" s="25"/>
      <c r="J15" s="25"/>
      <c r="K15" s="25"/>
      <c r="L15" s="98"/>
      <c r="N15" s="378" t="s">
        <v>2</v>
      </c>
      <c r="O15" s="379"/>
      <c r="P15" s="254">
        <f>SUMIFS(D7:D48,L7:L48,"Företagsekonomi")</f>
        <v>0</v>
      </c>
      <c r="Q15" s="254">
        <v>15</v>
      </c>
      <c r="R15" s="256">
        <f t="shared" si="0"/>
        <v>15</v>
      </c>
      <c r="T15" s="12"/>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row>
    <row r="16" spans="2:62" ht="21" customHeight="1" x14ac:dyDescent="0.4">
      <c r="B16" s="95"/>
      <c r="C16" s="21"/>
      <c r="D16" s="25"/>
      <c r="E16" s="25"/>
      <c r="F16" s="97"/>
      <c r="G16" s="25"/>
      <c r="H16" s="25"/>
      <c r="I16" s="25"/>
      <c r="J16" s="25"/>
      <c r="K16" s="25"/>
      <c r="L16" s="98"/>
      <c r="N16" s="217" t="s">
        <v>50</v>
      </c>
      <c r="O16" s="218"/>
      <c r="P16" s="218"/>
      <c r="Q16" s="218"/>
      <c r="R16" s="219" t="s">
        <v>48</v>
      </c>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row>
    <row r="17" spans="2:62" ht="21" customHeight="1" x14ac:dyDescent="0.35">
      <c r="B17" s="95"/>
      <c r="C17" s="21"/>
      <c r="D17" s="25"/>
      <c r="E17" s="25"/>
      <c r="F17" s="97"/>
      <c r="G17" s="25"/>
      <c r="H17" s="25"/>
      <c r="I17" s="25"/>
      <c r="J17" s="25"/>
      <c r="K17" s="25"/>
      <c r="L17" s="98"/>
      <c r="N17" s="104" t="s">
        <v>38</v>
      </c>
      <c r="O17" s="52"/>
      <c r="P17" s="52" t="s">
        <v>1</v>
      </c>
      <c r="Q17" s="52" t="s">
        <v>14</v>
      </c>
      <c r="R17" s="220"/>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row>
    <row r="18" spans="2:62" ht="21" customHeight="1" x14ac:dyDescent="0.3">
      <c r="B18" s="95"/>
      <c r="C18" s="21"/>
      <c r="D18" s="25"/>
      <c r="E18" s="25"/>
      <c r="F18" s="97"/>
      <c r="G18" s="25"/>
      <c r="H18" s="25"/>
      <c r="I18" s="25"/>
      <c r="J18" s="25"/>
      <c r="K18" s="25"/>
      <c r="L18" s="98"/>
      <c r="N18" s="380" t="s">
        <v>51</v>
      </c>
      <c r="O18" s="381"/>
      <c r="P18" s="382">
        <f>SUM(D7:D48)-(T6+T12+T14)</f>
        <v>0</v>
      </c>
      <c r="Q18" s="382">
        <v>105</v>
      </c>
      <c r="R18" s="249">
        <f>IF((Q18-P18)&lt;0,0,SUM(Q18-P18))</f>
        <v>105</v>
      </c>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row>
    <row r="19" spans="2:62" ht="21" customHeight="1" x14ac:dyDescent="0.3">
      <c r="B19" s="95"/>
      <c r="C19" s="21"/>
      <c r="D19" s="25"/>
      <c r="E19" s="25"/>
      <c r="F19" s="97"/>
      <c r="G19" s="25"/>
      <c r="H19" s="25"/>
      <c r="I19" s="25"/>
      <c r="J19" s="25"/>
      <c r="K19" s="25"/>
      <c r="L19" s="98"/>
      <c r="N19" s="383" t="s">
        <v>35</v>
      </c>
      <c r="O19" s="384"/>
      <c r="P19" s="385">
        <f>SUMIFS(D7:D48,E7:E48,"G2E")</f>
        <v>0</v>
      </c>
      <c r="Q19" s="385">
        <v>15</v>
      </c>
      <c r="R19" s="249">
        <f t="shared" ref="R19:R26" si="2">IF((Q19-P19)&lt;0,0,SUM(Q19-P19))</f>
        <v>15</v>
      </c>
      <c r="V19" s="78"/>
      <c r="W19" s="78"/>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row>
    <row r="20" spans="2:62" ht="21" customHeight="1" x14ac:dyDescent="0.3">
      <c r="B20" s="95"/>
      <c r="C20" s="21"/>
      <c r="D20" s="25"/>
      <c r="E20" s="25"/>
      <c r="F20" s="97"/>
      <c r="G20" s="25"/>
      <c r="H20" s="25"/>
      <c r="I20" s="25"/>
      <c r="J20" s="25"/>
      <c r="K20" s="25"/>
      <c r="L20" s="98"/>
      <c r="N20" s="383" t="s">
        <v>55</v>
      </c>
      <c r="O20" s="384"/>
      <c r="P20" s="385">
        <f>SUMIFS(D7:D48,E7:E48,"A1N")+SUMIFS(D7:D48,E7:E48,"A1F")+SUMIFS(D7:D48,E7:E48,"A2E")</f>
        <v>0</v>
      </c>
      <c r="Q20" s="385">
        <v>90</v>
      </c>
      <c r="R20" s="249">
        <f>IF((Q20-P20)&lt;0,0,SUM(Q20-P20))</f>
        <v>90</v>
      </c>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row>
    <row r="21" spans="2:62" ht="21" customHeight="1" x14ac:dyDescent="0.3">
      <c r="B21" s="95"/>
      <c r="C21" s="21"/>
      <c r="D21" s="25"/>
      <c r="E21" s="25"/>
      <c r="F21" s="97"/>
      <c r="G21" s="25"/>
      <c r="H21" s="25"/>
      <c r="I21" s="25"/>
      <c r="J21" s="25"/>
      <c r="K21" s="25"/>
      <c r="L21" s="98"/>
      <c r="N21" s="380" t="s">
        <v>60</v>
      </c>
      <c r="O21" s="384"/>
      <c r="P21" s="385"/>
      <c r="Q21" s="385"/>
      <c r="R21" s="249"/>
      <c r="U21" s="205" t="s">
        <v>76</v>
      </c>
      <c r="V21" s="206"/>
      <c r="W21" s="207"/>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row>
    <row r="22" spans="2:62" ht="21" customHeight="1" x14ac:dyDescent="0.3">
      <c r="B22" s="95"/>
      <c r="C22" s="21"/>
      <c r="D22" s="25"/>
      <c r="E22" s="25"/>
      <c r="F22" s="97"/>
      <c r="G22" s="25"/>
      <c r="H22" s="25"/>
      <c r="I22" s="25"/>
      <c r="J22" s="25"/>
      <c r="K22" s="25"/>
      <c r="L22" s="98"/>
      <c r="N22" s="386" t="s">
        <v>41</v>
      </c>
      <c r="O22" s="384"/>
      <c r="P22" s="387">
        <f>SUMIFS(D7:D48,L7:L48,"Biologi",E7:E48,"A1N")+SUMIFS(D7:D48,L7:L48,"Biologi",E7:E48,"A1F")+SUMIFS(D7:D48,L7:L48,"Biologi",E7:E48,"A2E")</f>
        <v>0</v>
      </c>
      <c r="Q22" s="387">
        <v>60</v>
      </c>
      <c r="R22" s="249">
        <f t="shared" si="2"/>
        <v>60</v>
      </c>
      <c r="U22" s="208"/>
      <c r="V22" s="209"/>
      <c r="W22" s="210"/>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row>
    <row r="23" spans="2:62" ht="21" customHeight="1" x14ac:dyDescent="0.3">
      <c r="B23" s="95"/>
      <c r="C23" s="21"/>
      <c r="D23" s="25"/>
      <c r="E23" s="25"/>
      <c r="F23" s="97"/>
      <c r="G23" s="25"/>
      <c r="H23" s="25"/>
      <c r="I23" s="25"/>
      <c r="J23" s="25"/>
      <c r="K23" s="25"/>
      <c r="L23" s="98"/>
      <c r="N23" s="386" t="s">
        <v>4</v>
      </c>
      <c r="O23" s="384"/>
      <c r="P23" s="387">
        <f>SUMIFS(D7:D48,L7:L48,"Skogsbruksvetenskap",E7:E48,"A1N")+SUMIFS(D7:D48,L7:L48,"Skogsbruksvetenskap",E7:E48,"A1F")+SUMIFS(D7:D48,L7:L48,"Skogsbruksvetenskap",E7:E48,"A2E")</f>
        <v>0</v>
      </c>
      <c r="Q23" s="387">
        <v>60</v>
      </c>
      <c r="R23" s="249">
        <f t="shared" si="2"/>
        <v>60</v>
      </c>
      <c r="U23" s="208"/>
      <c r="V23" s="209"/>
      <c r="W23" s="210"/>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row>
    <row r="24" spans="2:62" ht="21" customHeight="1" x14ac:dyDescent="0.3">
      <c r="B24" s="95"/>
      <c r="C24" s="21"/>
      <c r="D24" s="25"/>
      <c r="E24" s="25"/>
      <c r="F24" s="97"/>
      <c r="G24" s="25"/>
      <c r="H24" s="96"/>
      <c r="I24" s="96"/>
      <c r="J24" s="96"/>
      <c r="K24" s="96"/>
      <c r="L24" s="98"/>
      <c r="N24" s="386" t="s">
        <v>2</v>
      </c>
      <c r="O24" s="384"/>
      <c r="P24" s="387">
        <f>SUMIFS(D7:D48,L7:L48,"Företagsekonomi",E7:E48,"A1N")+SUMIFS(D7:D48,L7:L48,"Företagsekonomi",E7:E48,"A1F")+SUMIFS(D7:D48,L7:L48,"Företagsekonomi",E7:E48,"A2E")</f>
        <v>0</v>
      </c>
      <c r="Q24" s="387">
        <v>60</v>
      </c>
      <c r="R24" s="249">
        <f t="shared" si="2"/>
        <v>60</v>
      </c>
      <c r="U24" s="208"/>
      <c r="V24" s="209"/>
      <c r="W24" s="210"/>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row>
    <row r="25" spans="2:62" ht="21" customHeight="1" x14ac:dyDescent="0.3">
      <c r="B25" s="95"/>
      <c r="C25" s="21"/>
      <c r="D25" s="25"/>
      <c r="E25" s="25"/>
      <c r="F25" s="97"/>
      <c r="G25" s="25"/>
      <c r="H25" s="96"/>
      <c r="I25" s="96"/>
      <c r="J25" s="96"/>
      <c r="K25" s="96"/>
      <c r="L25" s="98"/>
      <c r="N25" s="386" t="s">
        <v>34</v>
      </c>
      <c r="O25" s="384"/>
      <c r="P25" s="387">
        <f>SUMIFS(D7:D48,L7:L48,"Bioekonomimanagement",E7:E48,"A1N")+SUMIFS(D7:D48,L7:L48,"Bioekonomimanagement",E7:E48,"A1F")+SUMIFS(D7:D48,L7:L48,"Bioekonomimanagement",E7:E48,"A2E")</f>
        <v>0</v>
      </c>
      <c r="Q25" s="387">
        <v>60</v>
      </c>
      <c r="R25" s="249">
        <f t="shared" si="2"/>
        <v>60</v>
      </c>
      <c r="U25" s="208"/>
      <c r="V25" s="209"/>
      <c r="W25" s="210"/>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row>
    <row r="26" spans="2:62" ht="21" customHeight="1" thickBot="1" x14ac:dyDescent="0.35">
      <c r="B26" s="95"/>
      <c r="C26" s="21"/>
      <c r="D26" s="25"/>
      <c r="E26" s="25"/>
      <c r="F26" s="97"/>
      <c r="G26" s="25"/>
      <c r="H26" s="21"/>
      <c r="I26" s="21"/>
      <c r="J26" s="21"/>
      <c r="K26" s="21"/>
      <c r="L26" s="98"/>
      <c r="N26" s="388" t="s">
        <v>59</v>
      </c>
      <c r="O26" s="389"/>
      <c r="P26" s="390">
        <f>SUMIFS(D7:D48,E7:E48,"A2E")</f>
        <v>0</v>
      </c>
      <c r="Q26" s="391">
        <v>30</v>
      </c>
      <c r="R26" s="256">
        <f t="shared" si="2"/>
        <v>30</v>
      </c>
      <c r="U26" s="208"/>
      <c r="V26" s="209"/>
      <c r="W26" s="210"/>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row>
    <row r="27" spans="2:62" ht="21" customHeight="1" thickBot="1" x14ac:dyDescent="0.4">
      <c r="B27" s="95"/>
      <c r="C27" s="21"/>
      <c r="D27" s="25"/>
      <c r="E27" s="25"/>
      <c r="F27" s="97"/>
      <c r="G27" s="25"/>
      <c r="H27" s="21"/>
      <c r="I27" s="100"/>
      <c r="J27" s="100"/>
      <c r="K27" s="90"/>
      <c r="L27" s="98"/>
      <c r="N27" s="105" t="s">
        <v>57</v>
      </c>
      <c r="O27" s="106"/>
      <c r="P27" s="107">
        <f>SUM(D7:D48)</f>
        <v>0</v>
      </c>
      <c r="Q27" s="107">
        <v>300</v>
      </c>
      <c r="R27" s="108">
        <f>IF((Q27-P27)&lt;0,0,SUM(Q27-P27))</f>
        <v>300</v>
      </c>
      <c r="U27" s="211"/>
      <c r="V27" s="212"/>
      <c r="W27" s="213"/>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row>
    <row r="28" spans="2:62" ht="21" customHeight="1" x14ac:dyDescent="0.3">
      <c r="B28" s="95"/>
      <c r="C28" s="21"/>
      <c r="D28" s="25"/>
      <c r="E28" s="25"/>
      <c r="F28" s="97"/>
      <c r="G28" s="25"/>
      <c r="H28" s="21"/>
      <c r="I28" s="100"/>
      <c r="J28" s="100"/>
      <c r="K28" s="90"/>
      <c r="L28" s="98"/>
      <c r="N28" s="101"/>
      <c r="O28" s="101"/>
      <c r="P28" s="16"/>
      <c r="Q28" s="102"/>
      <c r="R28" s="29"/>
      <c r="V28" s="78"/>
      <c r="W28" s="78"/>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row>
    <row r="29" spans="2:62" ht="21" customHeight="1" x14ac:dyDescent="0.3">
      <c r="B29" s="95"/>
      <c r="C29" s="21"/>
      <c r="D29" s="25"/>
      <c r="E29" s="25"/>
      <c r="F29" s="97"/>
      <c r="G29" s="25"/>
      <c r="H29" s="21"/>
      <c r="I29" s="100"/>
      <c r="J29" s="100"/>
      <c r="K29" s="90"/>
      <c r="L29" s="98"/>
      <c r="N29" s="101"/>
      <c r="O29" s="101"/>
      <c r="P29" s="16"/>
      <c r="Q29" s="102"/>
      <c r="R29" s="29"/>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row>
    <row r="30" spans="2:62" ht="21" customHeight="1" x14ac:dyDescent="0.3">
      <c r="B30" s="95"/>
      <c r="C30" s="21"/>
      <c r="D30" s="25"/>
      <c r="E30" s="25"/>
      <c r="F30" s="97"/>
      <c r="G30" s="25"/>
      <c r="H30" s="21"/>
      <c r="I30" s="100"/>
      <c r="J30" s="100"/>
      <c r="K30" s="90"/>
      <c r="L30" s="98"/>
      <c r="N30" s="101"/>
      <c r="O30" s="101"/>
      <c r="P30" s="16"/>
      <c r="Q30" s="102"/>
      <c r="R30" s="29"/>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row>
    <row r="31" spans="2:62" ht="21" customHeight="1" x14ac:dyDescent="0.3">
      <c r="B31" s="95"/>
      <c r="C31" s="21"/>
      <c r="D31" s="25"/>
      <c r="E31" s="25"/>
      <c r="F31" s="97"/>
      <c r="G31" s="25"/>
      <c r="H31" s="21"/>
      <c r="I31" s="100"/>
      <c r="J31" s="100"/>
      <c r="K31" s="90"/>
      <c r="L31" s="98"/>
      <c r="N31" s="101"/>
      <c r="O31" s="101"/>
      <c r="P31" s="16"/>
      <c r="Q31" s="102"/>
      <c r="R31" s="29"/>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row>
    <row r="32" spans="2:62" ht="21" customHeight="1" x14ac:dyDescent="0.3">
      <c r="B32" s="95"/>
      <c r="C32" s="21"/>
      <c r="D32" s="25"/>
      <c r="E32" s="25"/>
      <c r="F32" s="97"/>
      <c r="G32" s="25"/>
      <c r="H32" s="21"/>
      <c r="I32" s="21"/>
      <c r="J32" s="21"/>
      <c r="K32" s="21"/>
      <c r="L32" s="98"/>
      <c r="N32" s="101"/>
      <c r="O32" s="101"/>
      <c r="P32" s="16"/>
      <c r="Q32" s="102"/>
      <c r="R32" s="29"/>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row>
    <row r="33" spans="2:62" ht="21" customHeight="1" x14ac:dyDescent="0.3">
      <c r="B33" s="120"/>
      <c r="C33" s="118"/>
      <c r="D33" s="25"/>
      <c r="E33" s="25"/>
      <c r="F33" s="97"/>
      <c r="G33" s="25"/>
      <c r="H33" s="118"/>
      <c r="I33" s="118"/>
      <c r="J33" s="118"/>
      <c r="K33" s="118"/>
      <c r="L33" s="98"/>
      <c r="N33" s="101"/>
      <c r="O33" s="101"/>
      <c r="P33" s="16"/>
      <c r="Q33" s="102"/>
      <c r="R33" s="29"/>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row>
    <row r="34" spans="2:62" ht="21" customHeight="1" x14ac:dyDescent="0.3">
      <c r="B34" s="120"/>
      <c r="C34" s="118"/>
      <c r="D34" s="25"/>
      <c r="E34" s="25"/>
      <c r="F34" s="97"/>
      <c r="G34" s="25"/>
      <c r="H34" s="118"/>
      <c r="I34" s="118"/>
      <c r="J34" s="118"/>
      <c r="K34" s="118"/>
      <c r="L34" s="98"/>
      <c r="N34" s="101"/>
      <c r="O34" s="101"/>
      <c r="P34" s="16"/>
      <c r="Q34" s="102"/>
      <c r="R34" s="29"/>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row>
    <row r="35" spans="2:62" ht="19.5" customHeight="1" x14ac:dyDescent="0.3">
      <c r="B35" s="121"/>
      <c r="C35" s="117"/>
      <c r="D35" s="25"/>
      <c r="E35" s="25"/>
      <c r="F35" s="97"/>
      <c r="G35" s="25"/>
      <c r="H35" s="119"/>
      <c r="I35" s="119"/>
      <c r="J35" s="119"/>
      <c r="K35" s="116"/>
      <c r="L35" s="98"/>
      <c r="N35" s="4"/>
      <c r="O35" s="4"/>
      <c r="P35" s="4"/>
      <c r="Q35" s="4"/>
      <c r="R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row>
    <row r="36" spans="2:62" ht="22.5" customHeight="1" x14ac:dyDescent="0.3">
      <c r="B36" s="121"/>
      <c r="C36" s="117"/>
      <c r="D36" s="25"/>
      <c r="E36" s="25"/>
      <c r="F36" s="97"/>
      <c r="G36" s="25"/>
      <c r="H36" s="117"/>
      <c r="I36" s="116"/>
      <c r="J36" s="117"/>
      <c r="K36" s="116"/>
      <c r="L36" s="98"/>
      <c r="N36" s="4"/>
      <c r="O36" s="4"/>
      <c r="P36" s="4"/>
      <c r="Q36" s="4"/>
      <c r="R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row>
    <row r="37" spans="2:62" ht="21" customHeight="1" x14ac:dyDescent="0.3">
      <c r="B37" s="95"/>
      <c r="C37" s="21"/>
      <c r="D37" s="25"/>
      <c r="E37" s="25"/>
      <c r="F37" s="97"/>
      <c r="G37" s="25"/>
      <c r="H37" s="26"/>
      <c r="I37" s="26"/>
      <c r="J37" s="26"/>
      <c r="K37" s="26"/>
      <c r="L37" s="98"/>
      <c r="N37" s="4"/>
      <c r="O37" s="4"/>
      <c r="P37" s="4"/>
      <c r="Q37" s="4"/>
      <c r="R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row>
    <row r="38" spans="2:62" ht="21" customHeight="1" x14ac:dyDescent="0.3">
      <c r="B38" s="95"/>
      <c r="C38" s="21"/>
      <c r="D38" s="25"/>
      <c r="E38" s="25"/>
      <c r="F38" s="97"/>
      <c r="G38" s="25"/>
      <c r="H38" s="26"/>
      <c r="I38" s="26"/>
      <c r="J38" s="26"/>
      <c r="K38" s="26"/>
      <c r="L38" s="98"/>
      <c r="N38" s="4"/>
      <c r="O38" s="4"/>
      <c r="P38" s="4"/>
      <c r="Q38" s="4"/>
      <c r="R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row>
    <row r="39" spans="2:62" ht="21" customHeight="1" x14ac:dyDescent="0.3">
      <c r="B39" s="95"/>
      <c r="C39" s="21"/>
      <c r="D39" s="25"/>
      <c r="E39" s="25"/>
      <c r="F39" s="97"/>
      <c r="G39" s="25"/>
      <c r="H39" s="26"/>
      <c r="I39" s="26"/>
      <c r="J39" s="26"/>
      <c r="K39" s="26"/>
      <c r="L39" s="98"/>
      <c r="N39" s="4"/>
      <c r="O39" s="4"/>
      <c r="P39" s="4"/>
      <c r="Q39" s="4"/>
      <c r="R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row>
    <row r="40" spans="2:62" ht="21" customHeight="1" x14ac:dyDescent="0.3">
      <c r="B40" s="95"/>
      <c r="C40" s="21"/>
      <c r="D40" s="25"/>
      <c r="E40" s="25"/>
      <c r="F40" s="97"/>
      <c r="G40" s="25"/>
      <c r="H40" s="26"/>
      <c r="I40" s="26"/>
      <c r="J40" s="26"/>
      <c r="K40" s="26"/>
      <c r="L40" s="98"/>
      <c r="N40" s="4"/>
      <c r="O40" s="4"/>
      <c r="P40" s="4"/>
      <c r="Q40" s="4"/>
      <c r="R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row>
    <row r="41" spans="2:62" ht="21" customHeight="1" x14ac:dyDescent="0.3">
      <c r="B41" s="95"/>
      <c r="C41" s="21"/>
      <c r="D41" s="25"/>
      <c r="E41" s="25"/>
      <c r="F41" s="97"/>
      <c r="G41" s="25"/>
      <c r="H41" s="26"/>
      <c r="I41" s="26"/>
      <c r="J41" s="26"/>
      <c r="K41" s="26"/>
      <c r="L41" s="98"/>
      <c r="N41" s="4"/>
      <c r="O41" s="4"/>
      <c r="P41" s="4"/>
      <c r="Q41" s="4"/>
      <c r="R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row>
    <row r="42" spans="2:62" ht="21" customHeight="1" x14ac:dyDescent="0.3">
      <c r="B42" s="95"/>
      <c r="C42" s="21"/>
      <c r="D42" s="25"/>
      <c r="E42" s="25"/>
      <c r="F42" s="97"/>
      <c r="G42" s="25"/>
      <c r="H42" s="26"/>
      <c r="I42" s="26"/>
      <c r="J42" s="26"/>
      <c r="K42" s="26"/>
      <c r="L42" s="98"/>
      <c r="N42" s="4"/>
      <c r="O42" s="4"/>
      <c r="P42" s="4"/>
      <c r="Q42" s="4"/>
      <c r="R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row>
    <row r="43" spans="2:62" ht="21" customHeight="1" x14ac:dyDescent="0.3">
      <c r="B43" s="95"/>
      <c r="C43" s="21"/>
      <c r="D43" s="25"/>
      <c r="E43" s="25"/>
      <c r="F43" s="97"/>
      <c r="G43" s="25"/>
      <c r="H43" s="26"/>
      <c r="I43" s="26"/>
      <c r="J43" s="26"/>
      <c r="K43" s="26"/>
      <c r="L43" s="98"/>
      <c r="N43" s="4"/>
      <c r="O43" s="4"/>
      <c r="P43" s="4"/>
      <c r="Q43" s="4"/>
      <c r="R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row>
    <row r="44" spans="2:62" ht="21" customHeight="1" x14ac:dyDescent="0.3">
      <c r="B44" s="95"/>
      <c r="C44" s="21"/>
      <c r="D44" s="25"/>
      <c r="E44" s="25"/>
      <c r="F44" s="97"/>
      <c r="G44" s="25"/>
      <c r="H44" s="26"/>
      <c r="I44" s="26"/>
      <c r="J44" s="26"/>
      <c r="K44" s="26"/>
      <c r="L44" s="98"/>
      <c r="N44" s="4"/>
      <c r="O44" s="4"/>
      <c r="P44" s="4"/>
      <c r="Q44" s="4"/>
      <c r="R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row>
    <row r="45" spans="2:62" ht="21" customHeight="1" x14ac:dyDescent="0.3">
      <c r="B45" s="95"/>
      <c r="C45" s="21"/>
      <c r="D45" s="25"/>
      <c r="E45" s="25"/>
      <c r="F45" s="97"/>
      <c r="G45" s="25"/>
      <c r="H45" s="26"/>
      <c r="I45" s="26"/>
      <c r="J45" s="26"/>
      <c r="K45" s="26"/>
      <c r="L45" s="98"/>
      <c r="N45" s="4"/>
      <c r="O45" s="4"/>
      <c r="P45" s="4"/>
      <c r="Q45" s="4"/>
      <c r="R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row>
    <row r="46" spans="2:62" ht="21" customHeight="1" x14ac:dyDescent="0.3">
      <c r="B46" s="95"/>
      <c r="C46" s="21"/>
      <c r="D46" s="25"/>
      <c r="E46" s="25"/>
      <c r="F46" s="97"/>
      <c r="G46" s="25"/>
      <c r="H46" s="26"/>
      <c r="I46" s="26"/>
      <c r="J46" s="26"/>
      <c r="K46" s="26"/>
      <c r="L46" s="98"/>
      <c r="N46" s="4"/>
      <c r="O46" s="4"/>
      <c r="P46" s="4"/>
      <c r="Q46" s="4"/>
      <c r="R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row>
    <row r="47" spans="2:62" ht="21" customHeight="1" x14ac:dyDescent="0.3">
      <c r="B47" s="95"/>
      <c r="C47" s="21"/>
      <c r="D47" s="25"/>
      <c r="E47" s="25"/>
      <c r="F47" s="97"/>
      <c r="G47" s="25"/>
      <c r="H47" s="26"/>
      <c r="I47" s="26"/>
      <c r="J47" s="26"/>
      <c r="K47" s="26"/>
      <c r="L47" s="98"/>
      <c r="N47" s="4"/>
      <c r="O47" s="4"/>
      <c r="P47" s="4"/>
      <c r="Q47" s="4"/>
      <c r="R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row>
    <row r="48" spans="2:62" ht="21" customHeight="1" thickBot="1" x14ac:dyDescent="0.35">
      <c r="B48" s="103"/>
      <c r="C48" s="32"/>
      <c r="D48" s="31"/>
      <c r="E48" s="31"/>
      <c r="F48" s="32"/>
      <c r="G48" s="31"/>
      <c r="H48" s="33"/>
      <c r="I48" s="33"/>
      <c r="J48" s="33"/>
      <c r="K48" s="33"/>
      <c r="L48" s="34"/>
      <c r="N48" s="4"/>
      <c r="O48" s="4"/>
      <c r="P48" s="4"/>
      <c r="Q48" s="4"/>
      <c r="R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row>
    <row r="49" spans="2:62" ht="21" customHeight="1" x14ac:dyDescent="0.3">
      <c r="B49" s="4"/>
      <c r="C49" s="4"/>
      <c r="D49" s="35"/>
      <c r="E49" s="35"/>
      <c r="F49" s="4"/>
      <c r="G49" s="4"/>
      <c r="H49" s="4"/>
      <c r="I49" s="4"/>
      <c r="J49" s="4"/>
      <c r="K49" s="4"/>
      <c r="L49" s="4"/>
      <c r="N49" s="4"/>
      <c r="O49" s="4"/>
      <c r="P49" s="4"/>
      <c r="Q49" s="4"/>
      <c r="R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row>
    <row r="50" spans="2:62" ht="21" customHeight="1" x14ac:dyDescent="0.3">
      <c r="B50" s="4"/>
      <c r="C50" s="4"/>
      <c r="D50" s="4"/>
      <c r="E50" s="4"/>
      <c r="F50" s="4"/>
      <c r="G50" s="4"/>
      <c r="H50" s="4"/>
      <c r="I50" s="4"/>
      <c r="J50" s="4"/>
      <c r="K50" s="4"/>
      <c r="L50" s="4"/>
      <c r="N50" s="4"/>
      <c r="O50" s="4"/>
      <c r="P50" s="4"/>
      <c r="Q50" s="4"/>
      <c r="R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row>
    <row r="51" spans="2:62" ht="21" customHeight="1" x14ac:dyDescent="0.3">
      <c r="B51" s="4"/>
      <c r="C51" s="4"/>
      <c r="D51" s="4"/>
      <c r="E51" s="4"/>
      <c r="F51" s="4"/>
      <c r="G51" s="4"/>
      <c r="H51" s="4"/>
      <c r="I51" s="4"/>
      <c r="J51" s="4"/>
      <c r="K51" s="4"/>
      <c r="L51" s="4"/>
      <c r="N51" s="4"/>
      <c r="O51" s="4"/>
      <c r="P51" s="4"/>
      <c r="Q51" s="4"/>
      <c r="R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row>
    <row r="52" spans="2:62" ht="17.25" customHeight="1" x14ac:dyDescent="0.3">
      <c r="B52" s="4"/>
      <c r="C52" s="4"/>
      <c r="D52" s="4"/>
      <c r="E52" s="4"/>
      <c r="F52" s="4"/>
      <c r="G52" s="4"/>
      <c r="H52" s="4"/>
      <c r="I52" s="4"/>
      <c r="J52" s="4"/>
      <c r="K52" s="4"/>
      <c r="L52" s="4"/>
      <c r="N52" s="4"/>
      <c r="O52" s="4"/>
      <c r="P52" s="4"/>
      <c r="Q52" s="4"/>
      <c r="R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row>
    <row r="53" spans="2:62" ht="17.25" customHeight="1" x14ac:dyDescent="0.3">
      <c r="B53" s="4"/>
      <c r="C53" s="4"/>
      <c r="D53" s="4"/>
      <c r="E53" s="4"/>
      <c r="F53" s="4"/>
      <c r="G53" s="4"/>
      <c r="H53" s="4"/>
      <c r="I53" s="4"/>
      <c r="J53" s="4"/>
      <c r="K53" s="4"/>
      <c r="L53" s="4"/>
      <c r="N53" s="4"/>
      <c r="O53" s="4"/>
      <c r="P53" s="4"/>
      <c r="Q53" s="4"/>
      <c r="R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row>
    <row r="54" spans="2:62" ht="17.25" customHeight="1" x14ac:dyDescent="0.3">
      <c r="B54" s="4"/>
      <c r="C54" s="4"/>
      <c r="D54" s="4"/>
      <c r="E54" s="4"/>
      <c r="F54" s="4"/>
      <c r="G54" s="4"/>
      <c r="H54" s="4"/>
      <c r="I54" s="4"/>
      <c r="J54" s="4"/>
      <c r="K54" s="4"/>
      <c r="L54" s="4"/>
      <c r="N54" s="4"/>
      <c r="O54" s="4"/>
      <c r="P54" s="4"/>
      <c r="Q54" s="4"/>
      <c r="R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row>
    <row r="55" spans="2:62" ht="17.25" customHeight="1" x14ac:dyDescent="0.3">
      <c r="B55" s="4"/>
      <c r="C55" s="4"/>
      <c r="D55" s="4"/>
      <c r="E55" s="4"/>
      <c r="F55" s="4"/>
      <c r="G55" s="4"/>
      <c r="H55" s="4"/>
      <c r="I55" s="4"/>
      <c r="J55" s="4"/>
      <c r="K55" s="4"/>
      <c r="L55" s="4"/>
      <c r="N55" s="4"/>
      <c r="O55" s="4"/>
      <c r="P55" s="4"/>
      <c r="Q55" s="4"/>
      <c r="R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row>
    <row r="56" spans="2:62" ht="17.25" customHeight="1" x14ac:dyDescent="0.3">
      <c r="B56" s="4"/>
      <c r="C56" s="4"/>
      <c r="D56" s="4"/>
      <c r="E56" s="4"/>
      <c r="F56" s="4"/>
      <c r="G56" s="4"/>
      <c r="H56" s="4"/>
      <c r="I56" s="4"/>
      <c r="J56" s="4"/>
      <c r="K56" s="4"/>
      <c r="L56" s="4"/>
      <c r="N56" s="4"/>
      <c r="O56" s="4"/>
      <c r="P56" s="4"/>
      <c r="Q56" s="4"/>
      <c r="R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row>
    <row r="57" spans="2:62" ht="17.25" customHeight="1" x14ac:dyDescent="0.3">
      <c r="B57" s="4"/>
      <c r="C57" s="4"/>
      <c r="D57" s="4"/>
      <c r="E57" s="4"/>
      <c r="F57" s="4"/>
      <c r="G57" s="4"/>
      <c r="H57" s="4"/>
      <c r="I57" s="4"/>
      <c r="J57" s="4"/>
      <c r="K57" s="4"/>
      <c r="L57" s="4"/>
      <c r="N57" s="4"/>
      <c r="O57" s="4"/>
      <c r="P57" s="4"/>
      <c r="Q57" s="4"/>
      <c r="R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row>
    <row r="58" spans="2:62" ht="17.25" customHeight="1" x14ac:dyDescent="0.3">
      <c r="B58" s="4"/>
      <c r="C58" s="4"/>
      <c r="D58" s="4"/>
      <c r="E58" s="4"/>
      <c r="F58" s="4"/>
      <c r="G58" s="4"/>
      <c r="H58" s="4"/>
      <c r="I58" s="4"/>
      <c r="J58" s="4"/>
      <c r="K58" s="4"/>
      <c r="L58" s="4"/>
      <c r="N58" s="4"/>
      <c r="O58" s="4"/>
      <c r="P58" s="4"/>
      <c r="Q58" s="4"/>
      <c r="R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row>
    <row r="59" spans="2:62" ht="17.25" customHeight="1" x14ac:dyDescent="0.3">
      <c r="B59" s="4"/>
      <c r="C59" s="4"/>
      <c r="D59" s="4"/>
      <c r="E59" s="4"/>
      <c r="F59" s="4"/>
      <c r="G59" s="4"/>
      <c r="H59" s="4"/>
      <c r="I59" s="4"/>
      <c r="J59" s="4"/>
      <c r="K59" s="4"/>
      <c r="L59" s="4"/>
      <c r="N59" s="4"/>
      <c r="O59" s="4"/>
      <c r="P59" s="4"/>
      <c r="Q59" s="4"/>
      <c r="R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row>
    <row r="60" spans="2:62" ht="17.25" customHeight="1" x14ac:dyDescent="0.3">
      <c r="B60" s="4"/>
      <c r="C60" s="4"/>
      <c r="D60" s="4"/>
      <c r="E60" s="4"/>
      <c r="F60" s="4"/>
      <c r="G60" s="4"/>
      <c r="H60" s="4"/>
      <c r="I60" s="4"/>
      <c r="J60" s="4"/>
      <c r="K60" s="4"/>
      <c r="L60" s="4"/>
      <c r="N60" s="4"/>
      <c r="O60" s="4"/>
      <c r="P60" s="4"/>
      <c r="Q60" s="4"/>
      <c r="R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row>
    <row r="61" spans="2:62" ht="17.25" customHeight="1" x14ac:dyDescent="0.3">
      <c r="B61" s="4"/>
      <c r="C61" s="4"/>
      <c r="D61" s="4"/>
      <c r="E61" s="4"/>
      <c r="F61" s="4"/>
      <c r="G61" s="4"/>
      <c r="H61" s="4"/>
      <c r="I61" s="4"/>
      <c r="J61" s="4"/>
      <c r="K61" s="4"/>
      <c r="L61" s="4"/>
      <c r="N61" s="4"/>
      <c r="O61" s="4"/>
      <c r="P61" s="4"/>
      <c r="Q61" s="4"/>
      <c r="R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row>
    <row r="62" spans="2:62" ht="21.75" customHeight="1" x14ac:dyDescent="0.3">
      <c r="B62" s="4"/>
      <c r="C62" s="4"/>
      <c r="D62" s="4"/>
      <c r="E62" s="4"/>
      <c r="F62" s="4"/>
      <c r="G62" s="4"/>
      <c r="H62" s="4"/>
      <c r="I62" s="4"/>
      <c r="J62" s="4"/>
      <c r="K62" s="4"/>
      <c r="L62" s="4"/>
      <c r="N62" s="4"/>
      <c r="O62" s="4"/>
      <c r="P62" s="4"/>
      <c r="Q62" s="4"/>
      <c r="R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row>
    <row r="63" spans="2:62" ht="17.25" customHeight="1" x14ac:dyDescent="0.3">
      <c r="B63" s="4"/>
      <c r="C63" s="4"/>
      <c r="D63" s="4"/>
      <c r="E63" s="4"/>
      <c r="F63" s="4"/>
      <c r="G63" s="4"/>
      <c r="H63" s="4"/>
      <c r="I63" s="4"/>
      <c r="J63" s="4"/>
      <c r="K63" s="4"/>
      <c r="L63" s="4"/>
      <c r="N63" s="4"/>
      <c r="O63" s="4"/>
      <c r="P63" s="4"/>
      <c r="Q63" s="4"/>
      <c r="R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row>
    <row r="64" spans="2:62" ht="17.25" customHeight="1" x14ac:dyDescent="0.3">
      <c r="B64" s="4"/>
      <c r="C64" s="4"/>
      <c r="D64" s="4"/>
      <c r="E64" s="4"/>
      <c r="F64" s="4"/>
      <c r="G64" s="4"/>
      <c r="H64" s="4"/>
      <c r="I64" s="4"/>
      <c r="J64" s="4"/>
      <c r="K64" s="4"/>
      <c r="L64" s="4"/>
      <c r="N64" s="4"/>
      <c r="O64" s="4"/>
      <c r="P64" s="4"/>
      <c r="Q64" s="4"/>
      <c r="R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row>
    <row r="65" spans="2:54" ht="17.25" customHeight="1" x14ac:dyDescent="0.3">
      <c r="B65" s="4"/>
      <c r="C65" s="4"/>
      <c r="D65" s="4"/>
      <c r="E65" s="4"/>
      <c r="F65" s="4"/>
      <c r="G65" s="4"/>
      <c r="H65" s="4"/>
      <c r="I65" s="4"/>
      <c r="J65" s="4"/>
      <c r="K65" s="4"/>
      <c r="L65" s="4"/>
      <c r="N65" s="4"/>
      <c r="O65" s="4"/>
      <c r="P65" s="4"/>
      <c r="Q65" s="4"/>
      <c r="R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row>
    <row r="66" spans="2:54" ht="17.25" customHeight="1" x14ac:dyDescent="0.3">
      <c r="B66" s="4"/>
      <c r="C66" s="4"/>
      <c r="D66" s="4"/>
      <c r="E66" s="4"/>
      <c r="F66" s="4"/>
      <c r="G66" s="4"/>
      <c r="H66" s="4"/>
      <c r="I66" s="4"/>
      <c r="J66" s="4"/>
      <c r="K66" s="4"/>
      <c r="L66" s="4"/>
      <c r="N66" s="4"/>
      <c r="O66" s="4"/>
      <c r="P66" s="4"/>
      <c r="Q66" s="4"/>
      <c r="R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row>
    <row r="67" spans="2:54" ht="17.25" customHeight="1" x14ac:dyDescent="0.3">
      <c r="B67" s="4"/>
      <c r="C67" s="4"/>
      <c r="D67" s="4"/>
      <c r="E67" s="4"/>
      <c r="F67" s="4"/>
      <c r="G67" s="4"/>
      <c r="H67" s="4"/>
      <c r="I67" s="4"/>
      <c r="J67" s="4"/>
      <c r="K67" s="4"/>
      <c r="L67" s="4"/>
      <c r="N67" s="4"/>
      <c r="O67" s="4"/>
      <c r="P67" s="4"/>
      <c r="Q67" s="4"/>
      <c r="R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row>
    <row r="68" spans="2:54" ht="17.25" customHeight="1" x14ac:dyDescent="0.3">
      <c r="B68" s="4"/>
      <c r="C68" s="4"/>
      <c r="D68" s="4"/>
      <c r="E68" s="4"/>
      <c r="F68" s="4"/>
      <c r="G68" s="4"/>
      <c r="H68" s="4"/>
      <c r="I68" s="4"/>
      <c r="J68" s="4"/>
      <c r="K68" s="4"/>
      <c r="L68" s="4"/>
      <c r="N68" s="4"/>
      <c r="O68" s="4"/>
      <c r="P68" s="4"/>
      <c r="Q68" s="4"/>
      <c r="R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row>
    <row r="69" spans="2:54" ht="17.25" customHeight="1" x14ac:dyDescent="0.3">
      <c r="B69" s="4"/>
      <c r="C69" s="4"/>
      <c r="D69" s="4"/>
      <c r="E69" s="4"/>
      <c r="F69" s="4"/>
      <c r="G69" s="4"/>
      <c r="H69" s="4"/>
      <c r="I69" s="4"/>
      <c r="J69" s="4"/>
      <c r="K69" s="4"/>
      <c r="L69" s="4"/>
      <c r="M69" s="12"/>
      <c r="N69" s="12"/>
      <c r="O69" s="4"/>
      <c r="P69" s="4"/>
      <c r="Q69" s="4"/>
      <c r="R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row>
    <row r="70" spans="2:54" ht="17.25" customHeight="1" x14ac:dyDescent="0.3">
      <c r="B70" s="4"/>
      <c r="C70" s="4"/>
      <c r="D70" s="4"/>
      <c r="E70" s="4"/>
      <c r="F70" s="4"/>
      <c r="G70" s="4"/>
      <c r="H70" s="4"/>
      <c r="I70" s="4"/>
      <c r="J70" s="4"/>
      <c r="K70" s="4"/>
      <c r="L70" s="4"/>
      <c r="M70" s="12"/>
      <c r="N70" s="12"/>
      <c r="O70" s="4"/>
      <c r="P70" s="4"/>
      <c r="Q70" s="4"/>
      <c r="R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row>
    <row r="71" spans="2:54" ht="17.25" customHeight="1" x14ac:dyDescent="0.3">
      <c r="B71" s="4"/>
      <c r="C71" s="4"/>
      <c r="D71" s="4"/>
      <c r="E71" s="4"/>
      <c r="F71" s="4"/>
      <c r="G71" s="4"/>
      <c r="H71" s="4"/>
      <c r="I71" s="4"/>
      <c r="J71" s="4"/>
      <c r="K71" s="4"/>
      <c r="L71" s="4"/>
      <c r="M71" s="12"/>
      <c r="N71" s="12"/>
      <c r="O71" s="4"/>
      <c r="P71" s="4"/>
      <c r="Q71" s="4"/>
      <c r="R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row>
    <row r="72" spans="2:54" ht="17.25" customHeight="1" x14ac:dyDescent="0.3">
      <c r="B72" s="4"/>
      <c r="C72" s="4"/>
      <c r="D72" s="4"/>
      <c r="E72" s="4"/>
      <c r="F72" s="4"/>
      <c r="G72" s="4"/>
      <c r="H72" s="4"/>
      <c r="I72" s="4"/>
      <c r="J72" s="4"/>
      <c r="K72" s="4"/>
      <c r="L72" s="4"/>
      <c r="M72" s="12"/>
      <c r="N72" s="12"/>
      <c r="O72" s="4"/>
      <c r="P72" s="4"/>
      <c r="Q72" s="4"/>
      <c r="R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row>
    <row r="73" spans="2:54" ht="17.25" customHeight="1" x14ac:dyDescent="0.3">
      <c r="B73" s="4"/>
      <c r="C73" s="4"/>
      <c r="D73" s="4"/>
      <c r="E73" s="4"/>
      <c r="F73" s="4"/>
      <c r="G73" s="4"/>
      <c r="H73" s="4"/>
      <c r="I73" s="4"/>
      <c r="J73" s="4"/>
      <c r="K73" s="4"/>
      <c r="L73" s="4"/>
      <c r="M73" s="12">
        <v>7.5</v>
      </c>
      <c r="N73" s="12" t="s">
        <v>20</v>
      </c>
      <c r="O73" s="4"/>
      <c r="P73" s="4"/>
      <c r="Q73" s="4"/>
      <c r="R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row>
    <row r="74" spans="2:54" ht="17.25" customHeight="1" x14ac:dyDescent="0.3">
      <c r="B74" s="4"/>
      <c r="C74" s="4"/>
      <c r="D74" s="4"/>
      <c r="E74" s="4"/>
      <c r="F74" s="4"/>
      <c r="G74" s="4"/>
      <c r="H74" s="4"/>
      <c r="I74" s="4"/>
      <c r="J74" s="4"/>
      <c r="K74" s="4"/>
      <c r="L74" s="4"/>
      <c r="M74" s="12">
        <v>15</v>
      </c>
      <c r="N74" s="12" t="s">
        <v>21</v>
      </c>
      <c r="O74" s="4"/>
      <c r="P74" s="4"/>
      <c r="Q74" s="4"/>
      <c r="R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row>
    <row r="75" spans="2:54" ht="17.25" customHeight="1" x14ac:dyDescent="0.3">
      <c r="B75" s="4"/>
      <c r="C75" s="4"/>
      <c r="D75" s="4"/>
      <c r="E75" s="4"/>
      <c r="F75" s="4"/>
      <c r="G75" s="4"/>
      <c r="H75" s="4"/>
      <c r="I75" s="4"/>
      <c r="J75" s="4"/>
      <c r="K75" s="4"/>
      <c r="L75" s="4"/>
      <c r="M75" s="12">
        <v>30</v>
      </c>
      <c r="N75" s="12" t="s">
        <v>17</v>
      </c>
      <c r="O75" s="4"/>
      <c r="P75" s="4"/>
      <c r="Q75" s="4"/>
      <c r="R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row>
    <row r="76" spans="2:54" ht="17.25" customHeight="1" x14ac:dyDescent="0.3">
      <c r="B76" s="4"/>
      <c r="C76" s="4"/>
      <c r="D76" s="4"/>
      <c r="E76" s="4"/>
      <c r="F76" s="4"/>
      <c r="G76" s="4"/>
      <c r="H76" s="4"/>
      <c r="I76" s="4"/>
      <c r="J76" s="4"/>
      <c r="K76" s="4"/>
      <c r="L76" s="4"/>
      <c r="M76" s="12">
        <v>60</v>
      </c>
      <c r="N76" s="12" t="s">
        <v>18</v>
      </c>
      <c r="O76" s="4"/>
      <c r="P76" s="4"/>
      <c r="Q76" s="4"/>
      <c r="R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row>
    <row r="77" spans="2:54" ht="17.25" customHeight="1" x14ac:dyDescent="0.3">
      <c r="B77" s="4"/>
      <c r="C77" s="4"/>
      <c r="D77" s="4"/>
      <c r="E77" s="4"/>
      <c r="F77" s="4"/>
      <c r="G77" s="4"/>
      <c r="H77" s="4"/>
      <c r="I77" s="4"/>
      <c r="J77" s="4"/>
      <c r="K77" s="4"/>
      <c r="L77" s="4"/>
      <c r="M77" s="12"/>
      <c r="N77" s="12" t="s">
        <v>19</v>
      </c>
      <c r="O77" s="4"/>
      <c r="P77" s="4"/>
      <c r="Q77" s="4"/>
      <c r="R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row>
    <row r="78" spans="2:54" ht="17.25" customHeight="1" x14ac:dyDescent="0.3">
      <c r="B78" s="4"/>
      <c r="C78" s="4"/>
      <c r="D78" s="4"/>
      <c r="E78" s="4"/>
      <c r="F78" s="4"/>
      <c r="G78" s="4"/>
      <c r="H78" s="4"/>
      <c r="I78" s="4"/>
      <c r="J78" s="4"/>
      <c r="K78" s="4"/>
      <c r="L78" s="4"/>
      <c r="M78" s="12"/>
      <c r="N78" s="12" t="s">
        <v>22</v>
      </c>
      <c r="O78" s="4"/>
      <c r="P78" s="4"/>
      <c r="Q78" s="4"/>
      <c r="R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row>
    <row r="79" spans="2:54" ht="17.25" customHeight="1" x14ac:dyDescent="0.3">
      <c r="B79" s="4"/>
      <c r="C79" s="4"/>
      <c r="D79" s="4"/>
      <c r="E79" s="4"/>
      <c r="F79" s="4"/>
      <c r="G79" s="4"/>
      <c r="H79" s="4"/>
      <c r="I79" s="4"/>
      <c r="J79" s="4"/>
      <c r="K79" s="4"/>
      <c r="L79" s="4"/>
      <c r="M79" s="12"/>
      <c r="N79" s="12" t="s">
        <v>42</v>
      </c>
      <c r="O79" s="4"/>
      <c r="P79" s="4"/>
      <c r="Q79" s="4"/>
      <c r="R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row>
    <row r="80" spans="2:54" ht="17.25" customHeight="1" x14ac:dyDescent="0.3">
      <c r="B80" s="4"/>
      <c r="C80" s="4"/>
      <c r="D80" s="4"/>
      <c r="E80" s="4"/>
      <c r="F80" s="4"/>
      <c r="G80" s="4"/>
      <c r="H80" s="4"/>
      <c r="I80" s="4"/>
      <c r="J80" s="4"/>
      <c r="K80" s="4"/>
      <c r="L80" s="4"/>
      <c r="M80" s="12"/>
      <c r="N80" s="12"/>
      <c r="O80" s="4"/>
      <c r="P80" s="4"/>
      <c r="Q80" s="4"/>
      <c r="R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row>
    <row r="81" spans="2:54" ht="17.25" customHeight="1" x14ac:dyDescent="0.3">
      <c r="B81" s="4"/>
      <c r="C81" s="4"/>
      <c r="D81" s="4"/>
      <c r="E81" s="4"/>
      <c r="F81" s="4"/>
      <c r="G81" s="4"/>
      <c r="H81" s="4"/>
      <c r="I81" s="4"/>
      <c r="J81" s="4"/>
      <c r="K81" s="4"/>
      <c r="L81" s="4"/>
      <c r="M81" s="12"/>
      <c r="N81" s="12"/>
      <c r="O81" s="4"/>
      <c r="P81" s="4"/>
      <c r="Q81" s="4"/>
      <c r="R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c r="BB81" s="4"/>
    </row>
    <row r="82" spans="2:54" ht="17.25" customHeight="1" x14ac:dyDescent="0.3">
      <c r="B82" s="4"/>
      <c r="C82" s="4"/>
      <c r="D82" s="4"/>
      <c r="E82" s="4"/>
      <c r="F82" s="4"/>
      <c r="G82" s="4"/>
      <c r="H82" s="4"/>
      <c r="I82" s="4"/>
      <c r="J82" s="4"/>
      <c r="K82" s="4"/>
      <c r="L82" s="4"/>
      <c r="M82" s="12"/>
      <c r="N82" s="12"/>
      <c r="O82" s="4"/>
      <c r="P82" s="4"/>
      <c r="Q82" s="4"/>
      <c r="R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c r="BA82" s="4"/>
      <c r="BB82" s="4"/>
    </row>
    <row r="83" spans="2:54" ht="17.25" customHeight="1" x14ac:dyDescent="0.3">
      <c r="B83" s="4"/>
      <c r="C83" s="4"/>
      <c r="D83" s="4"/>
      <c r="E83" s="4"/>
      <c r="F83" s="4"/>
      <c r="G83" s="4"/>
      <c r="H83" s="4"/>
      <c r="I83" s="4"/>
      <c r="J83" s="4"/>
      <c r="K83" s="4"/>
      <c r="L83" s="4"/>
      <c r="M83" s="12"/>
      <c r="N83" s="12"/>
      <c r="O83" s="4"/>
      <c r="P83" s="4"/>
      <c r="Q83" s="4"/>
      <c r="R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row>
    <row r="84" spans="2:54" ht="17.25" customHeight="1" x14ac:dyDescent="0.3">
      <c r="B84" s="4"/>
      <c r="C84" s="4"/>
      <c r="D84" s="4"/>
      <c r="E84" s="4"/>
      <c r="F84" s="4"/>
      <c r="G84" s="4"/>
      <c r="H84" s="4"/>
      <c r="I84" s="4"/>
      <c r="J84" s="4"/>
      <c r="K84" s="4"/>
      <c r="L84" s="4"/>
      <c r="M84" s="12"/>
      <c r="N84" s="12"/>
      <c r="O84" s="4"/>
      <c r="P84" s="4"/>
      <c r="Q84" s="4"/>
      <c r="R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row>
    <row r="85" spans="2:54" ht="17.25" customHeight="1" x14ac:dyDescent="0.3">
      <c r="B85" s="4"/>
      <c r="C85" s="4"/>
      <c r="D85" s="4"/>
      <c r="E85" s="4"/>
      <c r="F85" s="4"/>
      <c r="G85" s="4"/>
      <c r="H85" s="4"/>
      <c r="I85" s="4"/>
      <c r="J85" s="4"/>
      <c r="K85" s="4"/>
      <c r="L85" s="4"/>
      <c r="N85" s="4"/>
      <c r="O85" s="4"/>
      <c r="P85" s="4"/>
      <c r="Q85" s="4"/>
      <c r="R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row>
    <row r="86" spans="2:54" ht="17.25" customHeight="1" x14ac:dyDescent="0.3">
      <c r="B86" s="4"/>
      <c r="C86" s="4"/>
      <c r="D86" s="4"/>
      <c r="E86" s="4"/>
      <c r="F86" s="4"/>
      <c r="G86" s="4"/>
      <c r="H86" s="4"/>
      <c r="I86" s="4"/>
      <c r="J86" s="4"/>
      <c r="K86" s="4"/>
      <c r="L86" s="4"/>
      <c r="N86" s="4"/>
      <c r="O86" s="4"/>
      <c r="P86" s="4"/>
      <c r="Q86" s="4"/>
      <c r="R86" s="4"/>
      <c r="V86" s="4"/>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c r="AW86" s="4"/>
      <c r="AX86" s="4"/>
      <c r="AY86" s="4"/>
      <c r="AZ86" s="4"/>
      <c r="BA86" s="4"/>
      <c r="BB86" s="4"/>
    </row>
    <row r="87" spans="2:54" ht="17.25" customHeight="1" x14ac:dyDescent="0.3">
      <c r="B87" s="4"/>
      <c r="C87" s="4"/>
      <c r="D87" s="4"/>
      <c r="E87" s="4"/>
      <c r="F87" s="4"/>
      <c r="G87" s="4"/>
      <c r="H87" s="4"/>
      <c r="I87" s="4"/>
      <c r="J87" s="4"/>
      <c r="K87" s="4"/>
      <c r="L87" s="4"/>
      <c r="N87" s="4"/>
      <c r="O87" s="4"/>
      <c r="P87" s="4"/>
      <c r="Q87" s="4"/>
      <c r="R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B87" s="4"/>
    </row>
    <row r="88" spans="2:54" ht="17.25" customHeight="1" x14ac:dyDescent="0.3">
      <c r="B88" s="4"/>
      <c r="C88" s="4"/>
      <c r="D88" s="4"/>
      <c r="E88" s="4"/>
      <c r="F88" s="4"/>
      <c r="G88" s="4"/>
      <c r="H88" s="4"/>
      <c r="I88" s="4"/>
      <c r="J88" s="4"/>
      <c r="K88" s="4"/>
      <c r="L88" s="4"/>
      <c r="N88" s="4"/>
      <c r="O88" s="4"/>
      <c r="P88" s="4"/>
      <c r="Q88" s="4"/>
      <c r="R88" s="4"/>
      <c r="V88" s="4"/>
      <c r="W88" s="4"/>
      <c r="X88" s="4"/>
      <c r="Y88" s="4"/>
      <c r="Z88" s="4"/>
      <c r="AA88" s="4"/>
      <c r="AB88" s="4"/>
      <c r="AC88" s="4"/>
      <c r="AD88" s="4"/>
      <c r="AE88" s="4"/>
      <c r="AF88" s="4"/>
      <c r="AG88" s="4"/>
      <c r="AH88" s="4"/>
      <c r="AI88" s="4"/>
      <c r="AJ88" s="4"/>
      <c r="AK88" s="4"/>
      <c r="AL88" s="4"/>
      <c r="AM88" s="4"/>
      <c r="AN88" s="4"/>
      <c r="AO88" s="4"/>
      <c r="AP88" s="4"/>
      <c r="AQ88" s="4"/>
      <c r="AR88" s="4"/>
      <c r="AS88" s="4"/>
      <c r="AT88" s="4"/>
      <c r="AU88" s="4"/>
      <c r="AV88" s="4"/>
      <c r="AW88" s="4"/>
      <c r="AX88" s="4"/>
      <c r="AY88" s="4"/>
      <c r="AZ88" s="4"/>
      <c r="BA88" s="4"/>
      <c r="BB88" s="4"/>
    </row>
    <row r="89" spans="2:54" ht="17.25" customHeight="1" x14ac:dyDescent="0.3">
      <c r="B89" s="4"/>
      <c r="C89" s="4"/>
      <c r="D89" s="4"/>
      <c r="E89" s="4"/>
      <c r="F89" s="4"/>
      <c r="G89" s="4"/>
      <c r="H89" s="4"/>
      <c r="I89" s="4"/>
      <c r="J89" s="4"/>
      <c r="K89" s="4"/>
      <c r="L89" s="4"/>
      <c r="N89" s="4"/>
      <c r="O89" s="4"/>
      <c r="P89" s="4"/>
      <c r="Q89" s="4"/>
      <c r="R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row>
    <row r="90" spans="2:54" ht="17.25" customHeight="1" x14ac:dyDescent="0.3">
      <c r="B90" s="4"/>
      <c r="C90" s="4"/>
      <c r="D90" s="4"/>
      <c r="E90" s="4"/>
      <c r="F90" s="4"/>
      <c r="G90" s="4"/>
      <c r="H90" s="4"/>
      <c r="I90" s="4"/>
      <c r="J90" s="4"/>
      <c r="K90" s="4"/>
      <c r="L90" s="4"/>
      <c r="N90" s="4"/>
      <c r="O90" s="4"/>
      <c r="P90" s="4"/>
      <c r="Q90" s="4"/>
      <c r="R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c r="AV90" s="4"/>
      <c r="AW90" s="4"/>
      <c r="AX90" s="4"/>
      <c r="AY90" s="4"/>
      <c r="AZ90" s="4"/>
      <c r="BA90" s="4"/>
      <c r="BB90" s="4"/>
    </row>
    <row r="91" spans="2:54" ht="17.25" customHeight="1" x14ac:dyDescent="0.3">
      <c r="B91" s="4"/>
      <c r="C91" s="4"/>
      <c r="D91" s="4"/>
      <c r="E91" s="4"/>
      <c r="F91" s="4"/>
      <c r="G91" s="4"/>
      <c r="H91" s="4"/>
      <c r="I91" s="4"/>
      <c r="J91" s="4"/>
      <c r="K91" s="4"/>
      <c r="L91" s="4"/>
      <c r="N91" s="4"/>
      <c r="O91" s="4"/>
      <c r="P91" s="4"/>
      <c r="Q91" s="4"/>
      <c r="R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row>
    <row r="92" spans="2:54" ht="17.25" customHeight="1" x14ac:dyDescent="0.3">
      <c r="B92" s="4"/>
      <c r="C92" s="4"/>
      <c r="D92" s="4"/>
      <c r="E92" s="4"/>
      <c r="F92" s="4"/>
      <c r="G92" s="4"/>
      <c r="H92" s="4"/>
      <c r="I92" s="4"/>
      <c r="J92" s="4"/>
      <c r="K92" s="4"/>
      <c r="L92" s="4"/>
      <c r="N92" s="4"/>
      <c r="O92" s="4"/>
      <c r="P92" s="4"/>
      <c r="Q92" s="4"/>
      <c r="R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row>
    <row r="93" spans="2:54" ht="17.25" customHeight="1" x14ac:dyDescent="0.3">
      <c r="B93" s="4"/>
      <c r="C93" s="4"/>
      <c r="D93" s="4"/>
      <c r="E93" s="4"/>
      <c r="F93" s="4"/>
      <c r="G93" s="4"/>
      <c r="H93" s="4"/>
      <c r="I93" s="4"/>
      <c r="J93" s="4"/>
      <c r="K93" s="4"/>
      <c r="L93" s="4"/>
      <c r="N93" s="4"/>
      <c r="O93" s="4"/>
      <c r="P93" s="4"/>
      <c r="Q93" s="4"/>
      <c r="R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row>
    <row r="94" spans="2:54" ht="17.25" customHeight="1" x14ac:dyDescent="0.3">
      <c r="B94" s="4"/>
      <c r="C94" s="4"/>
      <c r="D94" s="4"/>
      <c r="E94" s="4"/>
      <c r="F94" s="4"/>
      <c r="G94" s="4"/>
      <c r="H94" s="4"/>
      <c r="I94" s="4"/>
      <c r="J94" s="4"/>
      <c r="K94" s="4"/>
      <c r="L94" s="4"/>
    </row>
    <row r="95" spans="2:54" ht="17.25" customHeight="1" x14ac:dyDescent="0.3">
      <c r="B95" s="4"/>
      <c r="C95" s="4"/>
      <c r="D95" s="4"/>
      <c r="E95" s="4"/>
      <c r="F95" s="4"/>
      <c r="G95" s="4"/>
      <c r="H95" s="4"/>
      <c r="I95" s="4"/>
      <c r="J95" s="4"/>
      <c r="K95" s="4"/>
      <c r="L95" s="4"/>
    </row>
    <row r="96" spans="2:54" ht="17.25" customHeight="1" x14ac:dyDescent="0.3">
      <c r="B96" s="4"/>
      <c r="C96" s="4"/>
      <c r="D96" s="4"/>
      <c r="E96" s="4"/>
      <c r="F96" s="4"/>
      <c r="G96" s="4"/>
      <c r="H96" s="4"/>
      <c r="I96" s="4"/>
      <c r="J96" s="4"/>
      <c r="K96" s="4"/>
      <c r="L96" s="4"/>
    </row>
    <row r="97" spans="2:12" ht="17.25" customHeight="1" x14ac:dyDescent="0.3">
      <c r="B97" s="4"/>
      <c r="C97" s="4"/>
      <c r="D97" s="4"/>
      <c r="E97" s="4"/>
      <c r="F97" s="4"/>
      <c r="G97" s="4"/>
      <c r="H97" s="4"/>
      <c r="I97" s="4"/>
      <c r="J97" s="4"/>
      <c r="K97" s="4"/>
      <c r="L97" s="4"/>
    </row>
    <row r="98" spans="2:12" ht="17.25" customHeight="1" x14ac:dyDescent="0.3">
      <c r="B98" s="4"/>
      <c r="C98" s="4"/>
      <c r="D98" s="4"/>
      <c r="E98" s="4"/>
      <c r="F98" s="4"/>
      <c r="G98" s="4"/>
      <c r="H98" s="4"/>
      <c r="I98" s="4"/>
      <c r="J98" s="4"/>
      <c r="K98" s="4"/>
      <c r="L98" s="4"/>
    </row>
    <row r="99" spans="2:12" ht="17.25" customHeight="1" x14ac:dyDescent="0.3">
      <c r="B99" s="4"/>
      <c r="C99" s="4"/>
      <c r="D99" s="4"/>
      <c r="E99" s="4"/>
      <c r="F99" s="4"/>
      <c r="G99" s="4"/>
      <c r="H99" s="4"/>
      <c r="I99" s="4"/>
      <c r="J99" s="4"/>
      <c r="K99" s="4"/>
      <c r="L99" s="4"/>
    </row>
    <row r="100" spans="2:12" ht="17.25" customHeight="1" x14ac:dyDescent="0.3">
      <c r="B100" s="4"/>
      <c r="C100" s="4"/>
      <c r="D100" s="4"/>
      <c r="E100" s="4"/>
      <c r="F100" s="4"/>
      <c r="G100" s="4"/>
      <c r="H100" s="4"/>
      <c r="I100" s="4"/>
      <c r="J100" s="4"/>
      <c r="K100" s="4"/>
      <c r="L100" s="4"/>
    </row>
    <row r="101" spans="2:12" ht="17.25" customHeight="1" x14ac:dyDescent="0.3">
      <c r="B101" s="4"/>
      <c r="C101" s="4"/>
      <c r="D101" s="4"/>
      <c r="E101" s="4"/>
      <c r="F101" s="4"/>
      <c r="G101" s="4"/>
      <c r="H101" s="4"/>
      <c r="I101" s="4"/>
      <c r="J101" s="4"/>
      <c r="K101" s="4"/>
      <c r="L101" s="4"/>
    </row>
    <row r="102" spans="2:12" ht="17.25" customHeight="1" x14ac:dyDescent="0.3">
      <c r="B102" s="4"/>
      <c r="C102" s="4"/>
      <c r="D102" s="4"/>
      <c r="E102" s="4"/>
      <c r="F102" s="4"/>
      <c r="G102" s="4"/>
      <c r="H102" s="4"/>
      <c r="I102" s="4"/>
      <c r="J102" s="4"/>
      <c r="K102" s="4"/>
      <c r="L102" s="4"/>
    </row>
    <row r="103" spans="2:12" ht="17.25" customHeight="1" x14ac:dyDescent="0.3">
      <c r="B103" s="4"/>
      <c r="C103" s="4"/>
      <c r="D103" s="4"/>
      <c r="E103" s="4"/>
      <c r="F103" s="4"/>
      <c r="G103" s="4"/>
      <c r="H103" s="4"/>
      <c r="I103" s="4"/>
      <c r="J103" s="4"/>
      <c r="K103" s="4"/>
      <c r="L103" s="4"/>
    </row>
  </sheetData>
  <sheetProtection sheet="1" objects="1" scenarios="1" formatCells="0"/>
  <mergeCells count="13">
    <mergeCell ref="U21:W27"/>
    <mergeCell ref="C5:G5"/>
    <mergeCell ref="B1:L2"/>
    <mergeCell ref="N3:R3"/>
    <mergeCell ref="R4:R5"/>
    <mergeCell ref="N16:Q16"/>
    <mergeCell ref="R16:R17"/>
    <mergeCell ref="N4:Q4"/>
    <mergeCell ref="B3:L4"/>
    <mergeCell ref="K5:K6"/>
    <mergeCell ref="H5:J5"/>
    <mergeCell ref="B5:B6"/>
    <mergeCell ref="L5:L6"/>
  </mergeCells>
  <conditionalFormatting sqref="R6:R15">
    <cfRule type="cellIs" dxfId="1" priority="5" operator="greaterThan">
      <formula>0</formula>
    </cfRule>
  </conditionalFormatting>
  <conditionalFormatting sqref="R18:R34">
    <cfRule type="cellIs" dxfId="0" priority="1" operator="greaterThan">
      <formula>0</formula>
    </cfRule>
  </conditionalFormatting>
  <dataValidations count="2">
    <dataValidation type="list" allowBlank="1" showInputMessage="1" showErrorMessage="1" sqref="L7:L48" xr:uid="{00000000-0002-0000-0200-000000000000}">
      <formula1>F7:G7</formula1>
    </dataValidation>
    <dataValidation type="list" allowBlank="1" showInputMessage="1" showErrorMessage="1" sqref="E7:E48" xr:uid="{00000000-0002-0000-0200-000002000000}">
      <formula1>$N$73:$N$79</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3000000}">
          <x14:formula1>
            <xm:f>'Examenskrav - Jägmästarexamen'!$A$2:$A$16</xm:f>
          </x14:formula1>
          <xm:sqref>G7:G48 F7:F47</xm:sqref>
        </x14:dataValidation>
        <x14:dataValidation type="list" allowBlank="1" showInputMessage="1" showErrorMessage="1" xr:uid="{00000000-0002-0000-0200-000004000000}">
          <x14:formula1>
            <xm:f>'Examenskrav - Jägmästarexamen'!$A$19:$A$22</xm:f>
          </x14:formula1>
          <xm:sqref>F48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F35"/>
  <sheetViews>
    <sheetView workbookViewId="0">
      <selection activeCell="Q28" sqref="Q28"/>
    </sheetView>
  </sheetViews>
  <sheetFormatPr defaultRowHeight="14.4" x14ac:dyDescent="0.3"/>
  <cols>
    <col min="1" max="1" width="26.44140625" customWidth="1"/>
    <col min="2" max="6" width="9.109375" customWidth="1"/>
    <col min="8" max="19" width="9.109375" customWidth="1"/>
  </cols>
  <sheetData>
    <row r="2" spans="1:6" x14ac:dyDescent="0.3">
      <c r="A2" t="s">
        <v>34</v>
      </c>
      <c r="C2" t="s">
        <v>2</v>
      </c>
      <c r="F2">
        <v>7.5</v>
      </c>
    </row>
    <row r="3" spans="1:6" x14ac:dyDescent="0.3">
      <c r="A3" t="s">
        <v>5</v>
      </c>
      <c r="F3">
        <v>15</v>
      </c>
    </row>
    <row r="4" spans="1:6" x14ac:dyDescent="0.3">
      <c r="A4" t="s">
        <v>2</v>
      </c>
      <c r="C4" t="s">
        <v>5</v>
      </c>
      <c r="F4">
        <v>30</v>
      </c>
    </row>
    <row r="5" spans="1:6" x14ac:dyDescent="0.3">
      <c r="A5" s="1" t="s">
        <v>23</v>
      </c>
      <c r="C5" t="s">
        <v>4</v>
      </c>
      <c r="F5">
        <v>60</v>
      </c>
    </row>
    <row r="6" spans="1:6" x14ac:dyDescent="0.3">
      <c r="A6" s="2" t="s">
        <v>24</v>
      </c>
      <c r="C6" t="s">
        <v>27</v>
      </c>
    </row>
    <row r="7" spans="1:6" x14ac:dyDescent="0.3">
      <c r="A7" s="1" t="s">
        <v>25</v>
      </c>
    </row>
    <row r="8" spans="1:6" x14ac:dyDescent="0.3">
      <c r="A8" s="1" t="s">
        <v>26</v>
      </c>
    </row>
    <row r="9" spans="1:6" x14ac:dyDescent="0.3">
      <c r="A9" s="1" t="s">
        <v>27</v>
      </c>
    </row>
    <row r="10" spans="1:6" x14ac:dyDescent="0.3">
      <c r="A10" s="1" t="s">
        <v>28</v>
      </c>
    </row>
    <row r="11" spans="1:6" x14ac:dyDescent="0.3">
      <c r="A11" s="1" t="s">
        <v>29</v>
      </c>
    </row>
    <row r="12" spans="1:6" x14ac:dyDescent="0.3">
      <c r="A12" s="1" t="s">
        <v>30</v>
      </c>
    </row>
    <row r="13" spans="1:6" x14ac:dyDescent="0.3">
      <c r="A13" s="1" t="s">
        <v>4</v>
      </c>
    </row>
    <row r="14" spans="1:6" x14ac:dyDescent="0.3">
      <c r="A14" s="3" t="s">
        <v>31</v>
      </c>
    </row>
    <row r="15" spans="1:6" x14ac:dyDescent="0.3">
      <c r="A15" s="1" t="s">
        <v>32</v>
      </c>
    </row>
    <row r="16" spans="1:6" x14ac:dyDescent="0.3">
      <c r="A16" s="1" t="s">
        <v>33</v>
      </c>
    </row>
    <row r="17" spans="1:1" x14ac:dyDescent="0.3">
      <c r="A17" s="1"/>
    </row>
    <row r="18" spans="1:1" x14ac:dyDescent="0.3">
      <c r="A18" s="1"/>
    </row>
    <row r="19" spans="1:1" x14ac:dyDescent="0.3">
      <c r="A19" s="1" t="s">
        <v>5</v>
      </c>
    </row>
    <row r="20" spans="1:1" x14ac:dyDescent="0.3">
      <c r="A20" s="1" t="s">
        <v>4</v>
      </c>
    </row>
    <row r="21" spans="1:1" x14ac:dyDescent="0.3">
      <c r="A21" s="1" t="s">
        <v>2</v>
      </c>
    </row>
    <row r="22" spans="1:1" x14ac:dyDescent="0.3">
      <c r="A22" s="1" t="s">
        <v>34</v>
      </c>
    </row>
    <row r="23" spans="1:1" x14ac:dyDescent="0.3">
      <c r="A23" s="1"/>
    </row>
    <row r="24" spans="1:1" x14ac:dyDescent="0.3">
      <c r="A24">
        <v>7.5</v>
      </c>
    </row>
    <row r="25" spans="1:1" x14ac:dyDescent="0.3">
      <c r="A25">
        <v>15</v>
      </c>
    </row>
    <row r="26" spans="1:1" x14ac:dyDescent="0.3">
      <c r="A26">
        <v>30</v>
      </c>
    </row>
    <row r="27" spans="1:1" x14ac:dyDescent="0.3">
      <c r="A27">
        <v>60</v>
      </c>
    </row>
    <row r="28" spans="1:1" x14ac:dyDescent="0.3">
      <c r="A28" s="1"/>
    </row>
    <row r="29" spans="1:1" x14ac:dyDescent="0.3">
      <c r="A29" t="s">
        <v>20</v>
      </c>
    </row>
    <row r="30" spans="1:1" x14ac:dyDescent="0.3">
      <c r="A30" t="s">
        <v>21</v>
      </c>
    </row>
    <row r="31" spans="1:1" x14ac:dyDescent="0.3">
      <c r="A31" t="s">
        <v>17</v>
      </c>
    </row>
    <row r="32" spans="1:1" x14ac:dyDescent="0.3">
      <c r="A32" t="s">
        <v>18</v>
      </c>
    </row>
    <row r="33" spans="1:1" x14ac:dyDescent="0.3">
      <c r="A33" t="s">
        <v>19</v>
      </c>
    </row>
    <row r="34" spans="1:1" x14ac:dyDescent="0.3">
      <c r="A34" t="s">
        <v>22</v>
      </c>
    </row>
    <row r="35" spans="1:1" x14ac:dyDescent="0.3">
      <c r="A35" t="s">
        <v>42</v>
      </c>
    </row>
  </sheetData>
  <pageMargins left="0.7" right="0.7" top="0.75" bottom="0.7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4</vt:i4>
      </vt:variant>
    </vt:vector>
  </HeadingPairs>
  <TitlesOfParts>
    <vt:vector size="4" baseType="lpstr">
      <vt:lpstr>Instruktionssida</vt:lpstr>
      <vt:lpstr>Skogsmästarprogrammet</vt:lpstr>
      <vt:lpstr>Individuell JM-examen</vt:lpstr>
      <vt:lpstr>Examenskrav - Jägmästarexamen</vt:lpstr>
    </vt:vector>
  </TitlesOfParts>
  <Company>Umeå Universitet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Jennie Ohlsson</dc:creator>
  <cp:lastModifiedBy>Jennie Ohlsson</cp:lastModifiedBy>
  <cp:lastPrinted>2022-12-27T09:03:44Z</cp:lastPrinted>
  <dcterms:created xsi:type="dcterms:W3CDTF">2019-03-22T09:54:42Z</dcterms:created>
  <dcterms:modified xsi:type="dcterms:W3CDTF">2026-02-13T13:38:17Z</dcterms:modified>
</cp:coreProperties>
</file>