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65B50BB8-EF38-4EC1-BB44-C9707E0548C0}" xr6:coauthVersionLast="47" xr6:coauthVersionMax="47" xr10:uidLastSave="{00000000-0000-0000-0000-000000000000}"/>
  <bookViews>
    <workbookView xWindow="28680" yWindow="-120" windowWidth="29040" windowHeight="15720" xr2:uid="{00000000-000D-0000-FFFF-FFFF00000000}"/>
  </bookViews>
  <sheets>
    <sheet name="Instruktionssida" sheetId="10" r:id="rId1"/>
    <sheet name="Skogsmästarprogrammet" sheetId="8" r:id="rId2"/>
    <sheet name="Individuell JM-examen" sheetId="3" r:id="rId3"/>
    <sheet name="Examenskrav - Jägmästarexam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V21" i="8" l="1"/>
  <c r="V33" i="8"/>
  <c r="V32" i="8"/>
  <c r="V31" i="8"/>
  <c r="V24" i="8"/>
  <c r="V23" i="8"/>
  <c r="V20" i="8"/>
  <c r="V19" i="8"/>
  <c r="V15" i="8"/>
  <c r="V18" i="8" l="1"/>
  <c r="V8" i="8"/>
  <c r="V29" i="8" l="1"/>
  <c r="V7" i="8"/>
  <c r="V6" i="8"/>
  <c r="P9" i="3" l="1"/>
  <c r="P8" i="3"/>
  <c r="P26" i="3" l="1"/>
  <c r="P6" i="3" l="1"/>
  <c r="V36" i="8" l="1"/>
  <c r="V35" i="8"/>
  <c r="V34" i="8"/>
  <c r="V28" i="8"/>
  <c r="V22" i="8"/>
  <c r="V17" i="8"/>
  <c r="V16" i="8"/>
  <c r="V5" i="8"/>
  <c r="Z15" i="8" l="1"/>
  <c r="X36" i="8" l="1"/>
  <c r="X35" i="8"/>
  <c r="X34" i="8"/>
  <c r="X33" i="8"/>
  <c r="X32" i="8"/>
  <c r="X31" i="8"/>
  <c r="X29" i="8"/>
  <c r="X28" i="8"/>
  <c r="X24" i="8"/>
  <c r="X21" i="8"/>
  <c r="Z26" i="8" s="1"/>
  <c r="X20" i="8"/>
  <c r="X19" i="8"/>
  <c r="X18" i="8"/>
  <c r="X17" i="8"/>
  <c r="X16" i="8"/>
  <c r="X8" i="8"/>
  <c r="X7" i="8"/>
  <c r="X6" i="8"/>
  <c r="X5" i="8"/>
  <c r="P27" i="3"/>
  <c r="R27" i="3" s="1"/>
  <c r="X22" i="8" l="1"/>
  <c r="Y8" i="8"/>
  <c r="W52" i="8" s="1"/>
  <c r="Y15" i="8"/>
  <c r="X15" i="8"/>
  <c r="X23" i="8"/>
  <c r="Z28" i="8" s="1"/>
  <c r="P20" i="3"/>
  <c r="R20" i="3" s="1"/>
  <c r="P19" i="3"/>
  <c r="P11" i="3"/>
  <c r="P7" i="3"/>
  <c r="W50" i="8" l="1"/>
  <c r="W48" i="8"/>
  <c r="W42" i="8"/>
  <c r="W44" i="8"/>
  <c r="W46" i="8"/>
  <c r="Z20" i="8"/>
  <c r="V27" i="8" s="1"/>
  <c r="R6" i="3"/>
  <c r="T6" i="3" s="1"/>
  <c r="X27" i="8" l="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3" authorId="0" shapeId="0" xr:uid="{00000000-0006-0000-0100-000001000000}">
      <text>
        <r>
          <rPr>
            <b/>
            <sz val="9"/>
            <color indexed="81"/>
            <rFont val="Tahoma"/>
            <family val="2"/>
          </rPr>
          <t xml:space="preserve">Behörighet
</t>
        </r>
        <r>
          <rPr>
            <sz val="9"/>
            <color indexed="81"/>
            <rFont val="Tahoma"/>
            <family val="2"/>
          </rPr>
          <t xml:space="preserve">Grundläggande behörighet för högskolestudier samt
Skoglig grundutbildning och
Yrkeserfarenhet motsvarande 6 månader och
Kunskaper motsvarande 30 hp i skogshushållning eller kunskaper motsvarande 30 hp i skogsvetenskap
</t>
        </r>
      </text>
    </comment>
    <comment ref="C14" authorId="0" shapeId="0" xr:uid="{00000000-0006-0000-0100-000002000000}">
      <text>
        <r>
          <rPr>
            <b/>
            <sz val="9"/>
            <color indexed="81"/>
            <rFont val="Tahoma"/>
            <family val="2"/>
          </rPr>
          <t xml:space="preserve">Behörighet
</t>
        </r>
        <r>
          <rPr>
            <sz val="9"/>
            <color indexed="81"/>
            <rFont val="Tahoma"/>
            <family val="2"/>
          </rPr>
          <t xml:space="preserve">
Grundläggande behörighet för högskolestudier samt
Skoglig grundutbildning och
Yrkeserfarenhet motsvarande 6 månader och
Kunskaper motsvarande 30 hp i skogshushållning eller kunskaper motsvarande 30 hp i skogsvetenskap.
</t>
        </r>
      </text>
    </comment>
    <comment ref="C15" authorId="0" shapeId="0" xr:uid="{00000000-0006-0000-0100-000003000000}">
      <text>
        <r>
          <rPr>
            <b/>
            <sz val="9"/>
            <color indexed="81"/>
            <rFont val="Tahoma"/>
            <family val="2"/>
          </rPr>
          <t xml:space="preserve">Behörighet
</t>
        </r>
        <r>
          <rPr>
            <sz val="9"/>
            <color indexed="81"/>
            <rFont val="Tahoma"/>
            <family val="2"/>
          </rPr>
          <t xml:space="preserve">Skoglig grundutbildning och
Yrkeserfarenhet motsvarande 6 månader samt
Kunskaper motsvarande 45 hp i skogshushållning eller
Kunskaper motsvarande 45 hp i skogsvetenskap
</t>
        </r>
      </text>
    </comment>
    <comment ref="C16" authorId="0" shapeId="0" xr:uid="{00000000-0006-0000-0100-000004000000}">
      <text>
        <r>
          <rPr>
            <b/>
            <sz val="9"/>
            <color indexed="81"/>
            <rFont val="Tahoma"/>
            <family val="2"/>
          </rPr>
          <t xml:space="preserve">Behörighet
</t>
        </r>
        <r>
          <rPr>
            <sz val="9"/>
            <color indexed="81"/>
            <rFont val="Tahoma"/>
            <family val="2"/>
          </rPr>
          <t xml:space="preserve">
Skoglig grundutbildning och
Yrkeserfarenhet motsvarande 6 månader samt
Kunskaper motsvarande 60 hp i skogshushållning eller
Kunskaper motsvarande 60 hp i skogsvetenskap
</t>
        </r>
      </text>
    </comment>
    <comment ref="C18" authorId="0" shapeId="0" xr:uid="{00000000-0006-0000-0100-000005000000}">
      <text>
        <r>
          <rPr>
            <b/>
            <sz val="9"/>
            <color indexed="81"/>
            <rFont val="Tahoma"/>
            <family val="2"/>
          </rPr>
          <t xml:space="preserve">Behörighet
</t>
        </r>
        <r>
          <rPr>
            <sz val="9"/>
            <color indexed="81"/>
            <rFont val="Tahoma"/>
            <family val="2"/>
          </rPr>
          <t xml:space="preserve">
Kunskaper på grundnivå motsvarande
90 hp i skogshushållning eller i skogsvetenskap, eller
60 hp i skogshushållning/skogsvetenskap/skogsbruksvetenskap och 30 hp företagsekonomi</t>
        </r>
      </text>
    </comment>
    <comment ref="C19" authorId="0" shapeId="0" xr:uid="{00000000-0006-0000-0100-000006000000}">
      <text>
        <r>
          <rPr>
            <b/>
            <sz val="9"/>
            <color indexed="81"/>
            <rFont val="Tahoma"/>
            <family val="2"/>
          </rPr>
          <t>Behörighet</t>
        </r>
        <r>
          <rPr>
            <sz val="9"/>
            <color indexed="81"/>
            <rFont val="Tahoma"/>
            <family val="2"/>
          </rPr>
          <t xml:space="preserve">
Kunskaper på grundnivå motsvarande
90 hp i skogshushållning eller i skogsvetenskap, eller
60 hp i skogshushållning/skogsvetenskap/skogsbruksvetenskap och 30 hp företagsekonomi</t>
        </r>
      </text>
    </comment>
    <comment ref="C20" authorId="0" shapeId="0" xr:uid="{00000000-0006-0000-0100-000007000000}">
      <text>
        <r>
          <rPr>
            <b/>
            <sz val="9"/>
            <color indexed="81"/>
            <rFont val="Tahoma"/>
            <family val="2"/>
          </rPr>
          <t xml:space="preserve">Behörighet
</t>
        </r>
        <r>
          <rPr>
            <sz val="9"/>
            <color indexed="81"/>
            <rFont val="Tahoma"/>
            <family val="2"/>
          </rPr>
          <t xml:space="preserve">Kunskaper motsvarande 90 hp i skogshushållning eller
Kunskaper motsvarande 90 hp i skogsvetenskap
</t>
        </r>
      </text>
    </comment>
    <comment ref="C21" authorId="0" shapeId="0" xr:uid="{00000000-0006-0000-0100-000008000000}">
      <text>
        <r>
          <rPr>
            <b/>
            <sz val="9"/>
            <color indexed="81"/>
            <rFont val="Tahoma"/>
            <family val="2"/>
          </rPr>
          <t xml:space="preserve">Behörighet
</t>
        </r>
        <r>
          <rPr>
            <sz val="9"/>
            <color indexed="81"/>
            <rFont val="Tahoma"/>
            <family val="2"/>
          </rPr>
          <t xml:space="preserve">
Två års studier, 120 hp, vid skogsmästar-, jägmästar-, agronom- eller lantmästarprogrammet.
</t>
        </r>
      </text>
    </comment>
    <comment ref="C22" authorId="0" shapeId="0" xr:uid="{00000000-0006-0000-0100-000009000000}">
      <text>
        <r>
          <rPr>
            <b/>
            <sz val="9"/>
            <color indexed="81"/>
            <rFont val="Tahoma"/>
            <family val="2"/>
          </rPr>
          <t xml:space="preserve">Behörighet
</t>
        </r>
        <r>
          <rPr>
            <sz val="9"/>
            <color indexed="81"/>
            <rFont val="Tahoma"/>
            <family val="2"/>
          </rPr>
          <t xml:space="preserve">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<sst xmlns="http://schemas.openxmlformats.org/spreadsheetml/2006/main" count="294" uniqueCount="137">
  <si>
    <t xml:space="preserve">Kurs </t>
  </si>
  <si>
    <t>Antal poäng</t>
  </si>
  <si>
    <t>Företagsekonomi</t>
  </si>
  <si>
    <t>Hp</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</si>
  <si>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</si>
  <si>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</si>
  <si>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</si>
  <si>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</si>
  <si>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</si>
  <si>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</si>
  <si>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</si>
  <si>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</si>
  <si>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</si>
  <si>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</si>
  <si>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</si>
  <si>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</si>
  <si>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</si>
  <si>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</si>
  <si>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</si>
  <si>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</si>
  <si>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</si>
  <si>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</si>
  <si>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</si>
  <si>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</si>
  <si>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</si>
  <si>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</si>
  <si>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</si>
  <si>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</si>
  <si>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</si>
  <si>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</si>
  <si>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</si>
  <si>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</si>
  <si>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</si>
  <si>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</si>
  <si>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</si>
  <si>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</si>
  <si>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</si>
  <si>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</si>
  <si>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</si>
  <si>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</si>
  <si>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</si>
  <si>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</si>
  <si>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</si>
  <si>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</si>
  <si>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</si>
  <si>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</si>
  <si>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</si>
  <si>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</si>
  <si>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</si>
  <si>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</si>
  <si>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</si>
  <si>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</si>
  <si>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</si>
  <si>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</si>
  <si>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Kurser på avancerad nivå varav</t>
  </si>
  <si>
    <t>Avklarad (sätt X)</t>
  </si>
  <si>
    <t>Totalt antal avklarade poäng</t>
  </si>
  <si>
    <t>Totalt antal poäng varav</t>
  </si>
  <si>
    <t>Masterarbete för jägmästarexamen</t>
  </si>
  <si>
    <t>Poäng i valt huvudområde på avancerad nivå</t>
  </si>
  <si>
    <t>Avklarad (sätt x)</t>
  </si>
  <si>
    <t>Arbets-processer</t>
  </si>
  <si>
    <t xml:space="preserve">Har man inte läst något av kandidatprogrammen kan man fylla i sina kurser i  denna tabell.  All information man behöver hittar man i kursplanerna för respektive kurs. </t>
  </si>
  <si>
    <t>Kurs</t>
  </si>
  <si>
    <t>Behörig till masterprogram</t>
  </si>
  <si>
    <t>Program</t>
  </si>
  <si>
    <t>Forest Ecology and Sustainable Management</t>
  </si>
  <si>
    <t>Euroforester</t>
  </si>
  <si>
    <t>Forest Bioeconomy</t>
  </si>
  <si>
    <t>Industrial Wood Supply Management</t>
  </si>
  <si>
    <t>Länk till programsidan</t>
  </si>
  <si>
    <t>Conservation and Management of Fish and Wildlife</t>
  </si>
  <si>
    <t>Fördjupningsnivå G2F</t>
  </si>
  <si>
    <t>Forest and Business Management</t>
  </si>
  <si>
    <t xml:space="preserve">Kurser på avancerad nivå </t>
  </si>
  <si>
    <t xml:space="preserve">Bara i ett av de fyra ämnena behöver kravet om 60 hp vara uppfyllt.  </t>
  </si>
  <si>
    <t>Poäng i Skogs-teknologi</t>
  </si>
  <si>
    <t>Poäng i Virkeslära</t>
  </si>
  <si>
    <t>Skogsmästarprogrammet</t>
  </si>
  <si>
    <t>Skogen, marken maskinen</t>
  </si>
  <si>
    <t>Skogens värdekedja</t>
  </si>
  <si>
    <t>Skogliga beslutsunderlag</t>
  </si>
  <si>
    <t>Skogsgården företaget</t>
  </si>
  <si>
    <t>Skoglig driftsledning</t>
  </si>
  <si>
    <t>Vägar och vatten</t>
  </si>
  <si>
    <t>År 3 Valbart Campus Skinnskatteberg "Mäklarspåret"</t>
  </si>
  <si>
    <t>EXXXX</t>
  </si>
  <si>
    <t>Självständigt kandidatarbete</t>
  </si>
  <si>
    <t>Obligatoriska programkurser</t>
  </si>
  <si>
    <t>Valbara programkurser</t>
  </si>
  <si>
    <t>År 1 Obligatoriska kurser</t>
  </si>
  <si>
    <t>År 2 Obligatoriska kurser</t>
  </si>
  <si>
    <t>Behörig</t>
  </si>
  <si>
    <t>Kraven behöver endast vara uppfyllda inom ett huvudområde</t>
  </si>
  <si>
    <t>SH0144</t>
  </si>
  <si>
    <t>SH0145</t>
  </si>
  <si>
    <t>SH0147</t>
  </si>
  <si>
    <t>SH0146</t>
  </si>
  <si>
    <t>Skoglig produktion och miljö</t>
  </si>
  <si>
    <t xml:space="preserve">SH0153 </t>
  </si>
  <si>
    <t>SH0138</t>
  </si>
  <si>
    <t>Skogs- och jordbruksfastighetens värdering</t>
  </si>
  <si>
    <t>Skogsskötsel 1</t>
  </si>
  <si>
    <t>Skogsskötsel 2</t>
  </si>
  <si>
    <t>SH0149</t>
  </si>
  <si>
    <t>Skoglig affärskunskap och verksamhetsledning</t>
  </si>
  <si>
    <t>SH0154</t>
  </si>
  <si>
    <t>Skoglig planering</t>
  </si>
  <si>
    <t>AXX</t>
  </si>
  <si>
    <t>Poäng i skogsbruks-vetenskap</t>
  </si>
  <si>
    <t>Poäng i Biologi</t>
  </si>
  <si>
    <t>Poäng i ekologi</t>
  </si>
  <si>
    <t>Poäng i företags-ekonomi</t>
  </si>
  <si>
    <t>Skogshushållning</t>
  </si>
  <si>
    <t>Skogsvetenskap</t>
  </si>
  <si>
    <t xml:space="preserve">Självständigt kandidatarbete </t>
  </si>
  <si>
    <t>SH0162</t>
  </si>
  <si>
    <t>SH0163</t>
  </si>
  <si>
    <t>SH0165</t>
  </si>
  <si>
    <t>SH0164</t>
  </si>
  <si>
    <t>OBS! Vi arbetar löpande med  kvalitetssäkring och utveckling av verktyget, se därför till att alltid arbeta i den
senaste versionen som finns på programsidan på studentwebben!</t>
  </si>
  <si>
    <t>Poäng i biologi</t>
  </si>
  <si>
    <t>Används ej</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</si>
  <si>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</si>
  <si>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</si>
  <si>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</si>
  <si>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</si>
  <si>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</si>
  <si>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</si>
  <si>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</si>
  <si>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Planeringsverktyg för Skogsmästarprogrammet</t>
  </si>
  <si>
    <r>
      <t xml:space="preserve"> Kurser som ska ingå i Jägmästarexamen - </t>
    </r>
    <r>
      <rPr>
        <b/>
        <i/>
        <sz val="24"/>
        <color rgb="FFC00000"/>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</si>
  <si>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Masterprogram/Kurser på avancerad nivå -</t>
    </r>
    <r>
      <rPr>
        <b/>
        <sz val="24"/>
        <color rgb="FFC00000"/>
        <rFont val="Calibri"/>
        <family val="2"/>
        <scheme val="minor"/>
      </rPr>
      <t xml:space="preserve"> Att fylla i själv</t>
    </r>
    <r>
      <rPr>
        <b/>
        <sz val="24"/>
        <color theme="1"/>
        <rFont val="Calibri"/>
        <family val="2"/>
        <scheme val="minor"/>
      </rPr>
      <t xml:space="preserve">
</t>
    </r>
    <r>
      <rPr>
        <b/>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</si>
  <si>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Valbara programkurser (Att fylla i själv) </t>
    </r>
    <r>
      <rPr>
        <b/>
        <sz val="12"/>
        <color rgb="FFC00000"/>
        <rFont val="Calibri"/>
        <family val="2"/>
        <scheme val="minor"/>
      </rPr>
      <t>OBS! Kurserna måste vara godkända av programstudierektor för att få ingå i skogsmästarexamen!</t>
    </r>
  </si>
  <si>
    <r>
      <t xml:space="preserve">FYLLS I AUTOMATISKT!        
</t>
    </r>
    <r>
      <rPr>
        <b/>
        <sz val="16"/>
        <rFont val="Calibri"/>
        <family val="2"/>
        <scheme val="minor"/>
      </rPr>
      <t>Examenskrav Skogsmästarprogrammet</t>
    </r>
  </si>
  <si>
    <t xml:space="preserve">Övriga kurser (Att fylla i själv)
</t>
  </si>
  <si>
    <t>Detta planeringsverktyg är framtaget för att stötta dig som student på Skogsmästarprogrammet när du planerar din utbildning och eventuellt siktar mot en jägmästarexamen. Här kan du följa dina avklarade kurser, se vilka krav som gäller för examen och planera fortsatta studier på avancerad nivå.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</si>
</sst>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0.0"/>
  </numFmts>
  <fonts count="3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2"/>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11"/>
      <color theme="2" tint="-0.499984740745262"/>
      <name val="Calibri"/>
      <family val="2"/>
      <scheme val="minor"/>
    </font>
    <font>
      <sz val="11"/>
      <color theme="2" tint="-0.499984740745262"/>
      <name val="Calibri"/>
      <family val="2"/>
      <scheme val="minor"/>
    </font>
    <font>
      <b/>
      <sz val="11"/>
      <color theme="0" tint="-0.34998626667073579"/>
      <name val="Calibri"/>
      <family val="2"/>
      <scheme val="minor"/>
    </font>
    <font>
      <b/>
      <i/>
      <sz val="14"/>
      <color rgb="FFC00000"/>
      <name val="Calibri"/>
      <family val="2"/>
      <scheme val="minor"/>
    </font>
    <font>
      <b/>
      <i/>
      <sz val="24"/>
      <color rgb="FFC00000"/>
      <name val="Calibri"/>
      <family val="2"/>
      <scheme val="minor"/>
    </font>
    <font>
      <b/>
      <sz val="16"/>
      <color rgb="FFC00000"/>
      <name val="Calibri"/>
      <family val="2"/>
      <scheme val="minor"/>
    </font>
    <font>
      <b/>
      <sz val="14"/>
      <color rgb="FFC00000"/>
      <name val="Calibri"/>
      <family val="2"/>
      <scheme val="minor"/>
    </font>
    <font>
      <b/>
      <sz val="24"/>
      <color rgb="FFC00000"/>
      <name val="Calibri"/>
      <family val="2"/>
      <scheme val="minor"/>
    </font>
    <font>
      <b/>
      <sz val="12"/>
      <color rgb="FFC00000"/>
      <name val="Calibri"/>
      <family val="2"/>
      <scheme val="minor"/>
    </font>
    <font>
      <b/>
      <sz val="11"/>
      <color theme="0" tint="-0.49998474074526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9.9978637043366805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391">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0" fillId="3" borderId="2" xfId="0" applyFill="1" applyBorder="1" applyProtection="1">
      <protection locked="0"/>
    </xf>
    <xf numFmtId="0" fontId="3" fillId="0" borderId="30" xfId="0" applyFont="1" applyBorder="1" applyAlignment="1" applyProtection="1">
      <alignment horizontal="center"/>
      <protection locked="0"/>
    </xf>
    <xf numFmtId="0" fontId="3" fillId="0" borderId="25" xfId="0" applyFont="1" applyBorder="1" applyProtection="1">
      <protection locked="0"/>
    </xf>
    <xf numFmtId="0" fontId="3" fillId="3" borderId="0" xfId="0" applyFont="1" applyFill="1" applyProtection="1">
      <protection locked="0"/>
    </xf>
    <xf numFmtId="0" fontId="20"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7" xfId="0" applyFont="1" applyBorder="1" applyProtection="1">
      <protection locked="0"/>
    </xf>
    <xf numFmtId="0" fontId="15" fillId="3" borderId="0" xfId="0" applyFont="1" applyFill="1" applyAlignment="1" applyProtection="1">
      <alignment horizontal="center"/>
      <protection locked="0"/>
    </xf>
    <xf numFmtId="0" fontId="0" fillId="0" borderId="25" xfId="0" applyBorder="1" applyProtection="1">
      <protection locked="0"/>
    </xf>
    <xf numFmtId="0" fontId="0" fillId="3" borderId="12" xfId="0" applyFill="1" applyBorder="1" applyProtection="1">
      <protection locked="0"/>
    </xf>
    <xf numFmtId="0" fontId="0" fillId="3" borderId="42"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1" xfId="0" applyFont="1" applyBorder="1" applyAlignment="1" applyProtection="1">
      <alignment horizontal="center"/>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3" fillId="0" borderId="1" xfId="0" applyFont="1" applyBorder="1"/>
    <xf numFmtId="0" fontId="0" fillId="0" borderId="1" xfId="0" applyBorder="1"/>
    <xf numFmtId="0" fontId="11" fillId="7" borderId="7" xfId="0" applyFont="1" applyFill="1" applyBorder="1"/>
    <xf numFmtId="0" fontId="11" fillId="7" borderId="0" xfId="0" applyFont="1" applyFill="1"/>
    <xf numFmtId="0" fontId="11" fillId="7" borderId="0" xfId="0" applyFont="1" applyFill="1" applyAlignment="1">
      <alignment horizontal="center"/>
    </xf>
    <xf numFmtId="0" fontId="4" fillId="7" borderId="0" xfId="0" applyFont="1" applyFill="1"/>
    <xf numFmtId="0" fontId="11" fillId="5" borderId="18" xfId="0" applyFont="1" applyFill="1" applyBorder="1"/>
    <xf numFmtId="0" fontId="11" fillId="5" borderId="17" xfId="0" applyFont="1" applyFill="1" applyBorder="1"/>
    <xf numFmtId="0" fontId="11" fillId="5"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4" fillId="5"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3" fillId="0" borderId="3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5"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9" xfId="0" applyFont="1" applyFill="1" applyBorder="1"/>
    <xf numFmtId="0" fontId="13" fillId="2" borderId="40" xfId="0" applyFont="1" applyFill="1" applyBorder="1"/>
    <xf numFmtId="0" fontId="13" fillId="2" borderId="40" xfId="0" applyFont="1" applyFill="1" applyBorder="1" applyAlignment="1">
      <alignment horizontal="center"/>
    </xf>
    <xf numFmtId="0" fontId="0" fillId="0" borderId="38"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3" fillId="0" borderId="15" xfId="0" applyFont="1" applyBorder="1"/>
    <xf numFmtId="0" fontId="0" fillId="3" borderId="36" xfId="0" applyFill="1" applyBorder="1"/>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6"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4" fillId="7" borderId="7" xfId="0" applyFont="1" applyFill="1" applyBorder="1"/>
    <xf numFmtId="0" fontId="11" fillId="6" borderId="9" xfId="0" applyFont="1" applyFill="1" applyBorder="1"/>
    <xf numFmtId="0" fontId="11" fillId="6" borderId="10" xfId="0" applyFont="1" applyFill="1" applyBorder="1"/>
    <xf numFmtId="0" fontId="11" fillId="6" borderId="10" xfId="0" applyFont="1" applyFill="1" applyBorder="1" applyAlignment="1">
      <alignment horizontal="center"/>
    </xf>
    <xf numFmtId="0" fontId="4" fillId="6" borderId="11" xfId="0" applyFont="1" applyFill="1" applyBorder="1" applyAlignment="1">
      <alignment horizontal="center"/>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5" fillId="2" borderId="8" xfId="0" applyNumberFormat="1" applyFont="1" applyFill="1" applyBorder="1"/>
    <xf numFmtId="49" fontId="13" fillId="2" borderId="41" xfId="0" applyNumberFormat="1" applyFont="1" applyFill="1" applyBorder="1" applyAlignment="1">
      <alignment horizontal="center"/>
    </xf>
    <xf numFmtId="0" fontId="13" fillId="2" borderId="8" xfId="0" applyFont="1" applyFill="1" applyBorder="1" applyAlignment="1">
      <alignment horizontal="center"/>
    </xf>
    <xf numFmtId="0" fontId="20" fillId="3" borderId="0" xfId="0" applyFont="1" applyFill="1"/>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1"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1" fillId="3" borderId="2" xfId="0" applyFont="1" applyFill="1" applyBorder="1" applyAlignment="1" applyProtection="1">
      <alignment vertical="center"/>
      <protection locked="0"/>
    </xf>
    <xf numFmtId="0" fontId="13" fillId="3" borderId="2" xfId="0" applyFont="1" applyFill="1" applyBorder="1" applyProtection="1">
      <protection locked="0"/>
    </xf>
    <xf numFmtId="0" fontId="23" fillId="4" borderId="0" xfId="0" applyFont="1" applyFill="1"/>
    <xf numFmtId="0" fontId="0" fillId="4" borderId="0" xfId="0" applyFill="1"/>
    <xf numFmtId="0" fontId="0" fillId="3" borderId="2" xfId="0" applyFill="1" applyBorder="1" applyAlignment="1">
      <alignment wrapText="1"/>
    </xf>
    <xf numFmtId="0" fontId="27" fillId="0" borderId="22" xfId="0" applyFont="1" applyBorder="1" applyAlignment="1">
      <alignment horizontal="center"/>
    </xf>
    <xf numFmtId="0" fontId="27" fillId="0" borderId="1" xfId="0" applyFont="1" applyBorder="1" applyAlignment="1">
      <alignment horizontal="center"/>
    </xf>
    <xf numFmtId="0" fontId="27" fillId="0" borderId="1" xfId="0" applyFont="1" applyBorder="1"/>
    <xf numFmtId="0" fontId="27" fillId="0" borderId="1" xfId="0" applyFont="1" applyBorder="1" applyProtection="1">
      <protection locked="0"/>
    </xf>
    <xf numFmtId="0" fontId="27" fillId="0" borderId="4" xfId="0" applyFont="1" applyBorder="1" applyProtection="1">
      <protection locked="0"/>
    </xf>
    <xf numFmtId="0" fontId="27" fillId="3" borderId="0" xfId="0" applyFont="1" applyFill="1" applyProtection="1">
      <protection locked="0"/>
    </xf>
    <xf numFmtId="0" fontId="27" fillId="0" borderId="0" xfId="0" applyFont="1" applyProtection="1">
      <protection locked="0"/>
    </xf>
    <xf numFmtId="0" fontId="3" fillId="3" borderId="2" xfId="0" applyFont="1" applyFill="1" applyBorder="1"/>
    <xf numFmtId="0" fontId="0" fillId="3" borderId="12" xfId="0" applyFill="1" applyBorder="1"/>
    <xf numFmtId="0" fontId="0" fillId="0" borderId="15" xfId="0" applyBorder="1"/>
    <xf numFmtId="0" fontId="3" fillId="0" borderId="13" xfId="0" applyFont="1" applyBorder="1"/>
    <xf numFmtId="0" fontId="27" fillId="0" borderId="13" xfId="0" applyFont="1" applyBorder="1"/>
    <xf numFmtId="0" fontId="3" fillId="0" borderId="29" xfId="0" applyFont="1" applyBorder="1" applyAlignment="1" applyProtection="1">
      <alignment horizontal="center"/>
      <protection locked="0"/>
    </xf>
    <xf numFmtId="0" fontId="2" fillId="8" borderId="1" xfId="0" applyFont="1" applyFill="1" applyBorder="1" applyAlignment="1" applyProtection="1">
      <alignment horizontal="center"/>
      <protection locked="0"/>
    </xf>
    <xf numFmtId="0" fontId="2" fillId="8" borderId="1" xfId="0" applyFont="1" applyFill="1" applyBorder="1" applyAlignment="1" applyProtection="1">
      <alignment horizontal="center" wrapText="1"/>
      <protection locked="0"/>
    </xf>
    <xf numFmtId="0" fontId="1" fillId="8" borderId="1" xfId="0" applyFont="1" applyFill="1" applyBorder="1" applyAlignment="1" applyProtection="1">
      <alignment horizontal="center" wrapText="1"/>
      <protection locked="0"/>
    </xf>
    <xf numFmtId="0" fontId="2" fillId="8" borderId="1" xfId="0" applyFont="1" applyFill="1" applyBorder="1" applyAlignment="1" applyProtection="1">
      <alignment horizontal="center" vertical="center" wrapText="1"/>
      <protection locked="0"/>
    </xf>
    <xf numFmtId="0" fontId="1" fillId="8" borderId="25" xfId="0" applyFont="1" applyFill="1" applyBorder="1" applyAlignment="1" applyProtection="1">
      <alignment horizontal="center" vertical="center" wrapText="1"/>
      <protection locked="0"/>
    </xf>
    <xf numFmtId="0" fontId="1" fillId="8" borderId="2" xfId="0" applyFont="1" applyFill="1" applyBorder="1" applyProtection="1">
      <protection locked="0"/>
    </xf>
    <xf numFmtId="0" fontId="14" fillId="2" borderId="9" xfId="0" applyFont="1" applyFill="1" applyBorder="1" applyAlignment="1">
      <alignment vertical="top"/>
    </xf>
    <xf numFmtId="0" fontId="14" fillId="2" borderId="10" xfId="0" applyFont="1" applyFill="1" applyBorder="1" applyAlignment="1">
      <alignment vertical="top"/>
    </xf>
    <xf numFmtId="0" fontId="14" fillId="2" borderId="10" xfId="0" applyFont="1" applyFill="1" applyBorder="1" applyAlignment="1">
      <alignment horizontal="center" vertical="top"/>
    </xf>
    <xf numFmtId="49" fontId="13" fillId="2" borderId="11" xfId="0" applyNumberFormat="1" applyFont="1" applyFill="1" applyBorder="1" applyAlignment="1">
      <alignment horizontal="center" vertical="top"/>
    </xf>
    <xf numFmtId="0" fontId="14" fillId="2" borderId="7" xfId="0" applyFont="1" applyFill="1" applyBorder="1"/>
    <xf numFmtId="0" fontId="14" fillId="2" borderId="0" xfId="0" applyFont="1" applyFill="1" applyAlignment="1">
      <alignment horizontal="center"/>
    </xf>
    <xf numFmtId="0" fontId="0" fillId="0" borderId="1" xfId="0"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0" xfId="0" applyFont="1" applyBorder="1"/>
    <xf numFmtId="0" fontId="3" fillId="0" borderId="29" xfId="0" applyFont="1" applyBorder="1"/>
    <xf numFmtId="0" fontId="0" fillId="0" borderId="26" xfId="0" applyBorder="1" applyProtection="1">
      <protection locked="0"/>
    </xf>
    <xf numFmtId="0" fontId="9" fillId="7" borderId="6" xfId="0" applyFont="1" applyFill="1" applyBorder="1" applyAlignment="1" applyProtection="1">
      <alignment horizontal="center" vertical="center"/>
      <protection locked="0"/>
    </xf>
    <xf numFmtId="0" fontId="9" fillId="7" borderId="23"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8" xfId="0" applyFont="1" applyFill="1" applyBorder="1" applyAlignment="1" applyProtection="1">
      <alignment horizontal="center" vertical="center"/>
      <protection locked="0"/>
    </xf>
    <xf numFmtId="0" fontId="0" fillId="0" borderId="33" xfId="0" applyBorder="1" applyAlignment="1" applyProtection="1">
      <alignment horizontal="center"/>
      <protection locked="0"/>
    </xf>
    <xf numFmtId="0" fontId="0" fillId="0" borderId="53" xfId="0" applyBorder="1" applyAlignment="1" applyProtection="1">
      <alignment horizontal="center"/>
      <protection locked="0"/>
    </xf>
    <xf numFmtId="0" fontId="20" fillId="0" borderId="0" xfId="0" applyFont="1" applyProtection="1">
      <protection locked="0"/>
    </xf>
    <xf numFmtId="0" fontId="0" fillId="3" borderId="7" xfId="0" applyFill="1" applyBorder="1"/>
    <xf numFmtId="0" fontId="15" fillId="3" borderId="8" xfId="0" applyFont="1" applyFill="1" applyBorder="1" applyAlignment="1">
      <alignment horizontal="left" vertical="top" wrapText="1"/>
    </xf>
    <xf numFmtId="0" fontId="15" fillId="3" borderId="8" xfId="0" applyFont="1" applyFill="1" applyBorder="1"/>
    <xf numFmtId="0" fontId="0" fillId="3" borderId="9" xfId="0" applyFill="1" applyBorder="1"/>
    <xf numFmtId="0" fontId="15" fillId="3" borderId="0" xfId="0" applyFont="1" applyFill="1" applyAlignment="1">
      <alignment horizontal="left" vertical="top" wrapText="1"/>
    </xf>
    <xf numFmtId="0" fontId="15" fillId="3" borderId="0" xfId="0" applyFont="1" applyFill="1"/>
    <xf numFmtId="165" fontId="13" fillId="2" borderId="8" xfId="0" applyNumberFormat="1" applyFont="1" applyFill="1" applyBorder="1" applyAlignment="1">
      <alignment horizontal="center"/>
    </xf>
    <xf numFmtId="0" fontId="4" fillId="5" borderId="17" xfId="0" applyFont="1" applyFill="1" applyBorder="1" applyAlignment="1">
      <alignment horizontal="center"/>
    </xf>
    <xf numFmtId="0" fontId="10" fillId="6" borderId="0" xfId="0" applyFont="1" applyFill="1" applyAlignment="1" applyProtection="1">
      <alignment horizontal="center"/>
      <protection locked="0"/>
    </xf>
    <xf numFmtId="0" fontId="10" fillId="6" borderId="0" xfId="0" applyFont="1" applyFill="1" applyAlignment="1" applyProtection="1">
      <alignment horizontal="center" wrapText="1"/>
      <protection locked="0"/>
    </xf>
    <xf numFmtId="0" fontId="10" fillId="6" borderId="20" xfId="0" applyFont="1" applyFill="1" applyBorder="1" applyAlignment="1" applyProtection="1">
      <alignment horizontal="center" wrapText="1"/>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vertical="center" wrapText="1"/>
      <protection locked="0"/>
    </xf>
    <xf numFmtId="0" fontId="13" fillId="6" borderId="7" xfId="0" applyFont="1" applyFill="1" applyBorder="1" applyAlignment="1">
      <alignment horizontal="left" vertical="center"/>
    </xf>
    <xf numFmtId="0" fontId="14" fillId="6" borderId="0" xfId="0" applyFont="1" applyFill="1" applyAlignment="1">
      <alignment horizontal="left" vertical="center"/>
    </xf>
    <xf numFmtId="0" fontId="10" fillId="6" borderId="0" xfId="0" applyFont="1" applyFill="1" applyAlignment="1">
      <alignment horizontal="center" vertical="center"/>
    </xf>
    <xf numFmtId="0" fontId="13" fillId="6" borderId="8" xfId="0" applyFont="1" applyFill="1" applyBorder="1" applyAlignment="1">
      <alignment horizontal="center" vertical="center"/>
    </xf>
    <xf numFmtId="0" fontId="15" fillId="6" borderId="7" xfId="0" applyFont="1" applyFill="1" applyBorder="1" applyAlignment="1">
      <alignment vertical="center"/>
    </xf>
    <xf numFmtId="0" fontId="14" fillId="6" borderId="0" xfId="0" applyFont="1" applyFill="1" applyAlignment="1">
      <alignment vertical="center"/>
    </xf>
    <xf numFmtId="0" fontId="14" fillId="6" borderId="0" xfId="0" applyFont="1" applyFill="1" applyAlignment="1">
      <alignment horizontal="center" vertical="center"/>
    </xf>
    <xf numFmtId="0" fontId="15" fillId="6" borderId="0" xfId="0" applyFont="1" applyFill="1" applyAlignment="1">
      <alignment vertical="center"/>
    </xf>
    <xf numFmtId="0" fontId="15" fillId="6" borderId="0" xfId="0" applyFont="1" applyFill="1" applyAlignment="1">
      <alignment horizontal="center" vertical="center"/>
    </xf>
    <xf numFmtId="0" fontId="10" fillId="6" borderId="7" xfId="0" applyFont="1" applyFill="1" applyBorder="1" applyAlignment="1">
      <alignment vertical="center"/>
    </xf>
    <xf numFmtId="0" fontId="10" fillId="6" borderId="0" xfId="0" applyFont="1" applyFill="1" applyAlignment="1">
      <alignment vertical="center"/>
    </xf>
    <xf numFmtId="0" fontId="14" fillId="6" borderId="7" xfId="0" applyFont="1" applyFill="1" applyBorder="1" applyAlignment="1">
      <alignment vertical="center"/>
    </xf>
    <xf numFmtId="0" fontId="14" fillId="6" borderId="9" xfId="0" applyFont="1" applyFill="1" applyBorder="1" applyAlignment="1">
      <alignment vertical="center"/>
    </xf>
    <xf numFmtId="0" fontId="14" fillId="6" borderId="10" xfId="0" applyFont="1" applyFill="1" applyBorder="1" applyAlignment="1">
      <alignment vertical="center"/>
    </xf>
    <xf numFmtId="0" fontId="14"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0" fillId="6" borderId="7" xfId="0" applyFont="1" applyFill="1" applyBorder="1"/>
    <xf numFmtId="0" fontId="10" fillId="6" borderId="0" xfId="0" applyFont="1" applyFill="1"/>
    <xf numFmtId="0" fontId="10" fillId="6" borderId="0" xfId="0" applyFont="1" applyFill="1" applyAlignment="1">
      <alignment horizontal="center"/>
    </xf>
    <xf numFmtId="0" fontId="13" fillId="6" borderId="7" xfId="0" applyFont="1" applyFill="1" applyBorder="1"/>
    <xf numFmtId="0" fontId="15" fillId="6" borderId="0" xfId="0" applyFont="1" applyFill="1"/>
    <xf numFmtId="0" fontId="13" fillId="6" borderId="0" xfId="0" applyFont="1" applyFill="1" applyAlignment="1">
      <alignment horizontal="center"/>
    </xf>
    <xf numFmtId="0" fontId="15" fillId="6" borderId="7" xfId="0" applyFont="1" applyFill="1" applyBorder="1"/>
    <xf numFmtId="0" fontId="15" fillId="6" borderId="0" xfId="0" applyFont="1" applyFill="1" applyAlignment="1">
      <alignment horizontal="center"/>
    </xf>
    <xf numFmtId="0" fontId="13" fillId="6" borderId="9" xfId="0" applyFont="1" applyFill="1" applyBorder="1"/>
    <xf numFmtId="0" fontId="13" fillId="6" borderId="10" xfId="0" applyFont="1" applyFill="1" applyBorder="1"/>
    <xf numFmtId="0" fontId="15" fillId="6" borderId="10" xfId="0" applyFont="1" applyFill="1" applyBorder="1" applyAlignment="1">
      <alignment horizontal="center"/>
    </xf>
    <xf numFmtId="0" fontId="13" fillId="6" borderId="10" xfId="0" applyFont="1" applyFill="1" applyBorder="1" applyAlignment="1">
      <alignment horizontal="center"/>
    </xf>
    <xf numFmtId="0" fontId="13" fillId="6" borderId="7" xfId="0" applyFont="1" applyFill="1" applyBorder="1" applyAlignment="1">
      <alignment vertical="center"/>
    </xf>
    <xf numFmtId="0" fontId="15" fillId="6" borderId="9" xfId="0" applyFont="1" applyFill="1" applyBorder="1" applyAlignment="1">
      <alignment vertical="center"/>
    </xf>
    <xf numFmtId="0" fontId="15" fillId="6" borderId="10" xfId="0" applyFont="1" applyFill="1" applyBorder="1" applyAlignment="1">
      <alignment vertical="center"/>
    </xf>
    <xf numFmtId="0" fontId="15" fillId="6" borderId="10" xfId="0" applyFont="1" applyFill="1" applyBorder="1" applyAlignment="1">
      <alignment horizontal="center" vertical="center"/>
    </xf>
    <xf numFmtId="0" fontId="0" fillId="6" borderId="5" xfId="0" applyFill="1" applyBorder="1" applyProtection="1">
      <protection locked="0"/>
    </xf>
    <xf numFmtId="0" fontId="2" fillId="6" borderId="6" xfId="0" applyFont="1" applyFill="1" applyBorder="1" applyAlignment="1" applyProtection="1">
      <alignment horizontal="center"/>
      <protection locked="0"/>
    </xf>
    <xf numFmtId="0" fontId="1" fillId="6" borderId="7" xfId="0" applyFont="1" applyFill="1" applyBorder="1" applyProtection="1">
      <protection locked="0"/>
    </xf>
    <xf numFmtId="0" fontId="2" fillId="6" borderId="0" xfId="0" applyFont="1" applyFill="1" applyAlignment="1" applyProtection="1">
      <alignment horizontal="center"/>
      <protection locked="0"/>
    </xf>
    <xf numFmtId="0" fontId="2" fillId="6" borderId="17" xfId="0" applyFont="1" applyFill="1" applyBorder="1" applyAlignment="1" applyProtection="1">
      <alignment horizontal="center" wrapText="1"/>
      <protection locked="0"/>
    </xf>
    <xf numFmtId="0" fontId="2" fillId="6" borderId="13" xfId="0" applyFont="1" applyFill="1" applyBorder="1" applyAlignment="1" applyProtection="1">
      <alignment horizontal="center" wrapText="1"/>
      <protection locked="0"/>
    </xf>
    <xf numFmtId="0" fontId="2" fillId="6" borderId="13" xfId="0" applyFont="1" applyFill="1" applyBorder="1" applyAlignment="1" applyProtection="1">
      <alignment horizontal="center" vertical="center" wrapText="1"/>
      <protection locked="0"/>
    </xf>
    <xf numFmtId="0" fontId="0" fillId="9" borderId="36" xfId="0" applyFill="1" applyBorder="1" applyProtection="1">
      <protection locked="0"/>
    </xf>
    <xf numFmtId="0" fontId="2" fillId="9" borderId="33" xfId="0" applyFont="1" applyFill="1" applyBorder="1" applyAlignment="1" applyProtection="1">
      <alignment horizontal="center"/>
      <protection locked="0"/>
    </xf>
    <xf numFmtId="0" fontId="2" fillId="9" borderId="33" xfId="0" applyFont="1" applyFill="1" applyBorder="1" applyAlignment="1" applyProtection="1">
      <alignment horizontal="center" wrapText="1"/>
      <protection locked="0"/>
    </xf>
    <xf numFmtId="0" fontId="2" fillId="9" borderId="33" xfId="0" applyFont="1" applyFill="1" applyBorder="1" applyAlignment="1" applyProtection="1">
      <alignment vertical="center"/>
      <protection locked="0"/>
    </xf>
    <xf numFmtId="0" fontId="2" fillId="9" borderId="33" xfId="0" applyFont="1" applyFill="1" applyBorder="1" applyAlignment="1" applyProtection="1">
      <alignment horizontal="center" vertical="center" wrapText="1"/>
      <protection locked="0"/>
    </xf>
    <xf numFmtId="0" fontId="26" fillId="9" borderId="33" xfId="0" applyFont="1" applyFill="1" applyBorder="1" applyAlignment="1" applyProtection="1">
      <alignment horizontal="center" vertical="center" wrapText="1"/>
      <protection locked="0"/>
    </xf>
    <xf numFmtId="0" fontId="1" fillId="9" borderId="37" xfId="0" applyFont="1" applyFill="1" applyBorder="1" applyAlignment="1" applyProtection="1">
      <alignment horizontal="center" vertical="center" wrapText="1"/>
      <protection locked="0"/>
    </xf>
    <xf numFmtId="0" fontId="0" fillId="9" borderId="7" xfId="0" applyFill="1" applyBorder="1"/>
    <xf numFmtId="0" fontId="1" fillId="9" borderId="33" xfId="0" applyFont="1" applyFill="1" applyBorder="1" applyAlignment="1">
      <alignment horizontal="center"/>
    </xf>
    <xf numFmtId="0" fontId="3" fillId="9" borderId="33" xfId="0" applyFont="1" applyFill="1" applyBorder="1" applyAlignment="1">
      <alignment horizontal="center"/>
    </xf>
    <xf numFmtId="0" fontId="3" fillId="9" borderId="33" xfId="0" applyFont="1" applyFill="1" applyBorder="1" applyAlignment="1">
      <alignment horizontal="center" wrapText="1"/>
    </xf>
    <xf numFmtId="0" fontId="27" fillId="9" borderId="33" xfId="0" applyFont="1" applyFill="1" applyBorder="1" applyAlignment="1">
      <alignment horizontal="center"/>
    </xf>
    <xf numFmtId="0" fontId="3" fillId="9" borderId="33" xfId="0" applyFont="1" applyFill="1" applyBorder="1" applyAlignment="1" applyProtection="1">
      <alignment horizontal="center"/>
      <protection locked="0"/>
    </xf>
    <xf numFmtId="0" fontId="0" fillId="9" borderId="37" xfId="0" applyFill="1" applyBorder="1" applyProtection="1">
      <protection locked="0"/>
    </xf>
    <xf numFmtId="0" fontId="0" fillId="5" borderId="36" xfId="0" applyFill="1" applyBorder="1"/>
    <xf numFmtId="0" fontId="1" fillId="5" borderId="33" xfId="0" applyFont="1" applyFill="1" applyBorder="1" applyAlignment="1">
      <alignment horizontal="center"/>
    </xf>
    <xf numFmtId="0" fontId="3" fillId="5" borderId="33" xfId="0" applyFont="1" applyFill="1" applyBorder="1" applyAlignment="1">
      <alignment horizontal="center"/>
    </xf>
    <xf numFmtId="0" fontId="3" fillId="5" borderId="33" xfId="0" applyFont="1" applyFill="1" applyBorder="1" applyAlignment="1">
      <alignment horizontal="center" wrapText="1"/>
    </xf>
    <xf numFmtId="0" fontId="27" fillId="5" borderId="33" xfId="0" applyFont="1" applyFill="1" applyBorder="1" applyAlignment="1">
      <alignment horizontal="center"/>
    </xf>
    <xf numFmtId="0" fontId="3" fillId="5" borderId="33" xfId="0" applyFont="1" applyFill="1" applyBorder="1" applyAlignment="1" applyProtection="1">
      <alignment horizontal="center"/>
      <protection locked="0"/>
    </xf>
    <xf numFmtId="0" fontId="0" fillId="5" borderId="37" xfId="0" applyFill="1" applyBorder="1" applyProtection="1">
      <protection locked="0"/>
    </xf>
    <xf numFmtId="0" fontId="1" fillId="10" borderId="2" xfId="0" applyFont="1" applyFill="1" applyBorder="1" applyProtection="1">
      <protection locked="0"/>
    </xf>
    <xf numFmtId="0" fontId="1" fillId="10" borderId="1" xfId="0" applyFont="1" applyFill="1" applyBorder="1" applyAlignment="1" applyProtection="1">
      <alignment horizontal="center" wrapText="1"/>
      <protection locked="0"/>
    </xf>
    <xf numFmtId="0" fontId="2" fillId="10" borderId="1" xfId="0" applyFont="1" applyFill="1" applyBorder="1" applyAlignment="1" applyProtection="1">
      <alignment horizontal="center"/>
      <protection locked="0"/>
    </xf>
    <xf numFmtId="0" fontId="2" fillId="10" borderId="1" xfId="0" applyFont="1" applyFill="1" applyBorder="1" applyAlignment="1" applyProtection="1">
      <alignment horizontal="center" wrapText="1"/>
      <protection locked="0"/>
    </xf>
    <xf numFmtId="0" fontId="2" fillId="10" borderId="1" xfId="0" applyFont="1" applyFill="1" applyBorder="1" applyAlignment="1" applyProtection="1">
      <alignment horizontal="center" vertical="center" wrapText="1"/>
      <protection locked="0"/>
    </xf>
    <xf numFmtId="0" fontId="31" fillId="10" borderId="1" xfId="0" applyFont="1" applyFill="1" applyBorder="1" applyAlignment="1">
      <alignment horizontal="center" vertical="center" wrapText="1"/>
    </xf>
    <xf numFmtId="0" fontId="1" fillId="10" borderId="1" xfId="0" applyFont="1" applyFill="1" applyBorder="1" applyAlignment="1" applyProtection="1">
      <alignment horizontal="center" vertical="center" wrapText="1"/>
      <protection locked="0"/>
    </xf>
    <xf numFmtId="0" fontId="1" fillId="10" borderId="25" xfId="0" applyFont="1" applyFill="1" applyBorder="1" applyAlignment="1" applyProtection="1">
      <alignment horizontal="center" vertical="center" wrapText="1"/>
      <protection locked="0"/>
    </xf>
    <xf numFmtId="164" fontId="30" fillId="10" borderId="1" xfId="0" applyNumberFormat="1" applyFont="1" applyFill="1" applyBorder="1" applyAlignment="1">
      <alignment horizontal="center" vertical="center"/>
    </xf>
    <xf numFmtId="0" fontId="29" fillId="10" borderId="1" xfId="0" applyFont="1" applyFill="1" applyBorder="1" applyAlignment="1" applyProtection="1">
      <alignment horizontal="center" vertical="center" wrapText="1"/>
      <protection locked="0"/>
    </xf>
    <xf numFmtId="0" fontId="30" fillId="10" borderId="1" xfId="0" applyFont="1" applyFill="1" applyBorder="1" applyAlignment="1">
      <alignment horizontal="center" vertical="center"/>
    </xf>
    <xf numFmtId="0" fontId="30" fillId="10" borderId="4" xfId="0" applyFont="1" applyFill="1" applyBorder="1" applyAlignment="1">
      <alignment horizontal="center" vertical="center"/>
    </xf>
    <xf numFmtId="0" fontId="0" fillId="10" borderId="1" xfId="0" applyFill="1" applyBorder="1"/>
    <xf numFmtId="0" fontId="0" fillId="10" borderId="4" xfId="0" applyFill="1" applyBorder="1"/>
    <xf numFmtId="0" fontId="38" fillId="10" borderId="1" xfId="0" applyFont="1" applyFill="1" applyBorder="1" applyAlignment="1">
      <alignment horizontal="center" vertical="center" wrapText="1"/>
    </xf>
    <xf numFmtId="164" fontId="38" fillId="10" borderId="1" xfId="0" applyNumberFormat="1" applyFont="1" applyFill="1" applyBorder="1" applyAlignment="1">
      <alignment horizontal="center" vertical="center" wrapText="1"/>
    </xf>
    <xf numFmtId="0" fontId="38" fillId="10" borderId="1" xfId="0" applyFont="1" applyFill="1" applyBorder="1"/>
    <xf numFmtId="0" fontId="0" fillId="6" borderId="7" xfId="0" applyFill="1" applyBorder="1" applyProtection="1">
      <protection locked="0"/>
    </xf>
    <xf numFmtId="0" fontId="11" fillId="6" borderId="0" xfId="0" applyFont="1" applyFill="1" applyProtection="1">
      <protection locked="0"/>
    </xf>
    <xf numFmtId="0" fontId="2" fillId="6" borderId="0" xfId="0" applyFont="1" applyFill="1" applyAlignment="1" applyProtection="1">
      <alignment horizontal="center" wrapText="1"/>
      <protection locked="0"/>
    </xf>
    <xf numFmtId="0" fontId="2" fillId="6" borderId="20" xfId="0" applyFont="1" applyFill="1" applyBorder="1" applyAlignment="1" applyProtection="1">
      <alignment horizontal="center" wrapText="1"/>
      <protection locked="0"/>
    </xf>
    <xf numFmtId="0" fontId="0" fillId="6" borderId="18" xfId="0" applyFill="1" applyBorder="1" applyProtection="1">
      <protection locked="0"/>
    </xf>
    <xf numFmtId="0" fontId="2" fillId="6" borderId="17" xfId="0" applyFont="1" applyFill="1" applyBorder="1" applyAlignment="1" applyProtection="1">
      <alignment horizontal="center"/>
      <protection locked="0"/>
    </xf>
    <xf numFmtId="0" fontId="1" fillId="8" borderId="1" xfId="0" applyFont="1" applyFill="1" applyBorder="1" applyAlignment="1" applyProtection="1">
      <alignment horizontal="center" vertical="center" wrapText="1"/>
      <protection locked="0"/>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0" xfId="0" applyFont="1" applyFill="1" applyAlignment="1">
      <alignment horizontal="left" vertical="top"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3" fillId="3" borderId="8" xfId="0" applyFont="1" applyFill="1" applyBorder="1" applyAlignment="1">
      <alignment horizontal="left" vertical="top" wrapText="1"/>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24" fillId="0" borderId="0" xfId="1" applyBorder="1" applyAlignment="1">
      <alignment vertical="center"/>
    </xf>
    <xf numFmtId="0" fontId="24" fillId="0" borderId="8" xfId="1" applyBorder="1" applyAlignment="1">
      <alignment vertical="center"/>
    </xf>
    <xf numFmtId="0" fontId="24" fillId="0" borderId="10" xfId="1" applyBorder="1" applyAlignment="1">
      <alignment vertical="center"/>
    </xf>
    <xf numFmtId="0" fontId="24" fillId="0" borderId="11" xfId="1" applyBorder="1" applyAlignment="1">
      <alignment vertical="center"/>
    </xf>
    <xf numFmtId="0" fontId="15" fillId="4" borderId="10" xfId="0" applyFont="1" applyFill="1" applyBorder="1" applyAlignment="1">
      <alignment horizontal="center" vertical="center" wrapText="1"/>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16" fillId="6" borderId="32" xfId="0" applyFont="1" applyFill="1" applyBorder="1" applyAlignment="1">
      <alignment horizontal="center" vertical="center" wrapText="1"/>
    </xf>
    <xf numFmtId="0" fontId="16" fillId="6" borderId="45"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1" fillId="2" borderId="51" xfId="0" applyFont="1" applyFill="1" applyBorder="1" applyAlignment="1">
      <alignment horizontal="left" vertical="center"/>
    </xf>
    <xf numFmtId="0" fontId="11" fillId="2" borderId="50"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50" xfId="0" applyFont="1" applyFill="1" applyBorder="1" applyAlignment="1">
      <alignment horizontal="center" vertical="center"/>
    </xf>
    <xf numFmtId="0" fontId="11"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11" xfId="0" applyFont="1" applyFill="1" applyBorder="1" applyAlignment="1">
      <alignment horizontal="center" vertical="center"/>
    </xf>
    <xf numFmtId="0" fontId="14" fillId="0" borderId="1" xfId="0" applyFont="1" applyBorder="1" applyAlignment="1">
      <alignment horizontal="center" vertical="center"/>
    </xf>
    <xf numFmtId="0" fontId="14"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7" fillId="7" borderId="5" xfId="0" applyFont="1" applyFill="1" applyBorder="1" applyAlignment="1">
      <alignment horizontal="center" wrapText="1"/>
    </xf>
    <xf numFmtId="0" fontId="17" fillId="7" borderId="6" xfId="0" applyFont="1" applyFill="1" applyBorder="1" applyAlignment="1">
      <alignment horizontal="center" wrapText="1"/>
    </xf>
    <xf numFmtId="0" fontId="17" fillId="7" borderId="23" xfId="0" applyFont="1" applyFill="1" applyBorder="1" applyAlignment="1">
      <alignment horizontal="center" wrapText="1"/>
    </xf>
    <xf numFmtId="0" fontId="11" fillId="7" borderId="7" xfId="0" applyFont="1" applyFill="1" applyBorder="1" applyAlignment="1">
      <alignment horizontal="left" wrapText="1"/>
    </xf>
    <xf numFmtId="0" fontId="12" fillId="7" borderId="0" xfId="0" applyFont="1" applyFill="1" applyAlignment="1">
      <alignment horizontal="left" wrapText="1"/>
    </xf>
    <xf numFmtId="0" fontId="16" fillId="6" borderId="44"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Alignment="1">
      <alignment horizontal="center" vertical="center"/>
    </xf>
    <xf numFmtId="0" fontId="4" fillId="7" borderId="8" xfId="0" applyFont="1" applyFill="1" applyBorder="1" applyAlignment="1">
      <alignment horizontal="center" wrapText="1"/>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18" xfId="0" applyFont="1" applyFill="1" applyBorder="1" applyAlignment="1">
      <alignment horizontal="center" vertical="center"/>
    </xf>
    <xf numFmtId="0" fontId="16" fillId="7" borderId="17" xfId="0" applyFont="1" applyFill="1" applyBorder="1" applyAlignment="1">
      <alignment horizontal="center" vertical="center"/>
    </xf>
    <xf numFmtId="0" fontId="16" fillId="7" borderId="19" xfId="0" applyFont="1" applyFill="1" applyBorder="1" applyAlignment="1">
      <alignment horizontal="center" vertical="center"/>
    </xf>
    <xf numFmtId="0" fontId="12" fillId="5" borderId="7" xfId="0" applyFont="1" applyFill="1" applyBorder="1" applyAlignment="1">
      <alignment horizontal="right"/>
    </xf>
    <xf numFmtId="0" fontId="12" fillId="5" borderId="0" xfId="0" applyFont="1" applyFill="1" applyAlignment="1">
      <alignment horizontal="right"/>
    </xf>
    <xf numFmtId="0" fontId="4" fillId="5" borderId="8" xfId="0" applyFont="1" applyFill="1" applyBorder="1" applyAlignment="1">
      <alignment horizontal="center" wrapText="1"/>
    </xf>
    <xf numFmtId="0" fontId="4" fillId="5" borderId="19" xfId="0" applyFont="1" applyFill="1" applyBorder="1" applyAlignment="1">
      <alignment horizontal="center" wrapText="1"/>
    </xf>
    <xf numFmtId="0" fontId="34" fillId="5" borderId="5" xfId="0" applyFont="1" applyFill="1" applyBorder="1" applyAlignment="1">
      <alignment horizontal="center"/>
    </xf>
    <xf numFmtId="0" fontId="34" fillId="5" borderId="6" xfId="0" applyFont="1" applyFill="1" applyBorder="1" applyAlignment="1">
      <alignment horizontal="center"/>
    </xf>
    <xf numFmtId="0" fontId="34" fillId="5" borderId="23" xfId="0" applyFont="1" applyFill="1" applyBorder="1" applyAlignment="1">
      <alignment horizontal="center"/>
    </xf>
    <xf numFmtId="0" fontId="22" fillId="3" borderId="10"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6" fillId="5" borderId="5" xfId="0" applyFont="1" applyFill="1" applyBorder="1" applyAlignment="1">
      <alignment horizontal="right"/>
    </xf>
    <xf numFmtId="0" fontId="16" fillId="5" borderId="6" xfId="0" applyFont="1" applyFill="1" applyBorder="1" applyAlignment="1">
      <alignment horizontal="right"/>
    </xf>
    <xf numFmtId="49" fontId="4" fillId="5" borderId="23" xfId="0" applyNumberFormat="1" applyFont="1" applyFill="1" applyBorder="1" applyAlignment="1">
      <alignment horizontal="center" wrapText="1"/>
    </xf>
    <xf numFmtId="49" fontId="4" fillId="5" borderId="19" xfId="0" applyNumberFormat="1" applyFont="1" applyFill="1" applyBorder="1" applyAlignment="1">
      <alignment horizontal="center" wrapText="1"/>
    </xf>
    <xf numFmtId="0" fontId="1" fillId="6" borderId="32" xfId="0" applyFont="1" applyFill="1" applyBorder="1" applyAlignment="1" applyProtection="1">
      <alignment horizontal="center" wrapText="1"/>
      <protection locked="0"/>
    </xf>
    <xf numFmtId="0" fontId="1" fillId="6" borderId="29" xfId="0" applyFont="1" applyFill="1" applyBorder="1" applyAlignment="1" applyProtection="1">
      <alignment horizontal="center" wrapText="1"/>
      <protection locked="0"/>
    </xf>
    <xf numFmtId="0" fontId="5" fillId="0" borderId="0" xfId="0" applyFont="1" applyAlignment="1" applyProtection="1">
      <alignment horizontal="center" vertical="center" wrapText="1"/>
      <protection locked="0"/>
    </xf>
    <xf numFmtId="0" fontId="2" fillId="6" borderId="6" xfId="0" applyFont="1" applyFill="1" applyBorder="1" applyAlignment="1" applyProtection="1">
      <alignment horizontal="center" wrapText="1"/>
      <protection locked="0"/>
    </xf>
    <xf numFmtId="0" fontId="2" fillId="6" borderId="17" xfId="0" applyFont="1" applyFill="1" applyBorder="1" applyAlignment="1" applyProtection="1">
      <alignment horizontal="center" wrapText="1"/>
      <protection locked="0"/>
    </xf>
    <xf numFmtId="0" fontId="2" fillId="6" borderId="43" xfId="0" applyFont="1" applyFill="1" applyBorder="1" applyAlignment="1" applyProtection="1">
      <alignment horizontal="center" wrapText="1"/>
      <protection locked="0"/>
    </xf>
    <xf numFmtId="0" fontId="2" fillId="6" borderId="21" xfId="0" applyFont="1" applyFill="1" applyBorder="1" applyAlignment="1" applyProtection="1">
      <alignment horizontal="center" wrapText="1"/>
      <protection locked="0"/>
    </xf>
    <xf numFmtId="0" fontId="2" fillId="6" borderId="24"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46" xfId="0" applyFont="1" applyFill="1" applyBorder="1" applyAlignment="1" applyProtection="1">
      <alignment horizontal="center" vertical="center" wrapText="1"/>
      <protection locked="0"/>
    </xf>
    <xf numFmtId="0" fontId="2" fillId="6" borderId="47" xfId="0" applyFont="1" applyFill="1" applyBorder="1" applyAlignment="1" applyProtection="1">
      <alignment horizontal="center" vertical="center" wrapText="1"/>
      <protection locked="0"/>
    </xf>
    <xf numFmtId="0" fontId="2" fillId="6" borderId="48" xfId="0" applyFont="1" applyFill="1" applyBorder="1" applyAlignment="1" applyProtection="1">
      <alignment horizontal="center" vertical="center" wrapText="1"/>
      <protection locked="0"/>
    </xf>
    <xf numFmtId="0" fontId="1" fillId="6" borderId="49"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9" xfId="0" applyFont="1" applyFill="1" applyBorder="1" applyAlignment="1" applyProtection="1">
      <alignment horizontal="center" vertical="center"/>
      <protection locked="0"/>
    </xf>
    <xf numFmtId="0" fontId="9" fillId="7" borderId="10"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8" fillId="7" borderId="6" xfId="0" applyFont="1" applyFill="1" applyBorder="1" applyAlignment="1" applyProtection="1">
      <alignment horizontal="center" vertical="center"/>
      <protection locked="0"/>
    </xf>
    <xf numFmtId="0" fontId="18" fillId="7" borderId="23" xfId="0" applyFont="1" applyFill="1" applyBorder="1" applyAlignment="1" applyProtection="1">
      <alignment horizontal="center" vertical="center"/>
      <protection locked="0"/>
    </xf>
    <xf numFmtId="0" fontId="18" fillId="7" borderId="18" xfId="0" applyFont="1" applyFill="1" applyBorder="1" applyAlignment="1" applyProtection="1">
      <alignment horizontal="center" vertical="center"/>
      <protection locked="0"/>
    </xf>
    <xf numFmtId="0" fontId="18" fillId="7" borderId="17" xfId="0" applyFont="1" applyFill="1" applyBorder="1" applyAlignment="1" applyProtection="1">
      <alignment horizontal="center" vertical="center"/>
      <protection locked="0"/>
    </xf>
    <xf numFmtId="0" fontId="18" fillId="7" borderId="19"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wrapText="1"/>
      <protection locked="0"/>
    </xf>
    <xf numFmtId="0" fontId="1" fillId="6" borderId="35"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38" fillId="10" borderId="32" xfId="0" applyFont="1" applyFill="1" applyBorder="1" applyAlignment="1" applyProtection="1">
      <alignment horizontal="center" vertical="center"/>
      <protection locked="0"/>
    </xf>
    <xf numFmtId="0" fontId="38" fillId="10" borderId="15" xfId="0" applyFont="1" applyFill="1" applyBorder="1" applyAlignment="1" applyProtection="1">
      <alignment horizontal="center" vertical="center"/>
      <protection locked="0"/>
    </xf>
    <xf numFmtId="0" fontId="38" fillId="10" borderId="30" xfId="0" applyFont="1" applyFill="1" applyBorder="1" applyAlignment="1" applyProtection="1">
      <alignment horizontal="center" vertical="center"/>
      <protection locked="0"/>
    </xf>
    <xf numFmtId="0" fontId="38" fillId="10" borderId="21" xfId="0" applyFont="1" applyFill="1" applyBorder="1" applyAlignment="1" applyProtection="1">
      <alignment horizontal="center" vertical="center"/>
      <protection locked="0"/>
    </xf>
    <xf numFmtId="0" fontId="38" fillId="10" borderId="1" xfId="0" applyFont="1" applyFill="1" applyBorder="1" applyAlignment="1" applyProtection="1">
      <alignment horizontal="center" vertical="center" wrapText="1"/>
      <protection locked="0"/>
    </xf>
    <xf numFmtId="0" fontId="38" fillId="10" borderId="13" xfId="0" applyFont="1" applyFill="1" applyBorder="1" applyAlignment="1" applyProtection="1">
      <alignment horizontal="center" vertical="center"/>
      <protection locked="0"/>
    </xf>
    <xf numFmtId="0" fontId="38" fillId="10" borderId="22" xfId="0" applyFont="1" applyFill="1" applyBorder="1" applyAlignment="1" applyProtection="1">
      <alignment horizontal="center" vertical="center"/>
      <protection locked="0"/>
    </xf>
    <xf numFmtId="0" fontId="2" fillId="6" borderId="34" xfId="0" applyFont="1" applyFill="1" applyBorder="1" applyAlignment="1" applyProtection="1">
      <alignment horizontal="center" vertical="center" wrapText="1"/>
      <protection locked="0"/>
    </xf>
    <xf numFmtId="0" fontId="16" fillId="7" borderId="32"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vertical="center" wrapText="1"/>
      <protection locked="0"/>
    </xf>
    <xf numFmtId="0" fontId="1" fillId="7" borderId="15"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0" fontId="1" fillId="7" borderId="20"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protection locked="0"/>
    </xf>
    <xf numFmtId="0" fontId="1" fillId="7" borderId="17" xfId="0" applyFont="1" applyFill="1" applyBorder="1" applyAlignment="1" applyProtection="1">
      <alignment horizontal="center" vertical="center" wrapText="1"/>
      <protection locked="0"/>
    </xf>
    <xf numFmtId="0" fontId="1" fillId="7" borderId="21" xfId="0" applyFont="1" applyFill="1" applyBorder="1" applyAlignment="1" applyProtection="1">
      <alignment horizontal="center" vertical="center" wrapText="1"/>
      <protection locked="0"/>
    </xf>
    <xf numFmtId="0" fontId="19" fillId="6" borderId="6" xfId="0" applyFont="1" applyFill="1" applyBorder="1" applyAlignment="1" applyProtection="1">
      <alignment horizontal="center"/>
      <protection locked="0"/>
    </xf>
    <xf numFmtId="0" fontId="19" fillId="6" borderId="43" xfId="0" applyFont="1" applyFill="1" applyBorder="1" applyAlignment="1" applyProtection="1">
      <alignment horizontal="center"/>
      <protection locked="0"/>
    </xf>
    <xf numFmtId="0" fontId="22" fillId="3" borderId="0" xfId="0" applyFont="1" applyFill="1" applyAlignment="1" applyProtection="1">
      <alignment horizontal="center" vertical="center" wrapText="1"/>
      <protection locked="0"/>
    </xf>
    <xf numFmtId="0" fontId="34" fillId="7" borderId="5" xfId="0" applyFont="1" applyFill="1" applyBorder="1" applyAlignment="1">
      <alignment horizontal="center"/>
    </xf>
    <xf numFmtId="0" fontId="17" fillId="7" borderId="6" xfId="0" applyFont="1" applyFill="1" applyBorder="1" applyAlignment="1">
      <alignment horizontal="center"/>
    </xf>
    <xf numFmtId="0" fontId="17" fillId="7" borderId="23" xfId="0" applyFont="1" applyFill="1" applyBorder="1" applyAlignment="1">
      <alignment horizontal="center"/>
    </xf>
    <xf numFmtId="0" fontId="16" fillId="7" borderId="5" xfId="0" applyFont="1" applyFill="1" applyBorder="1" applyAlignment="1">
      <alignment horizontal="center"/>
    </xf>
    <xf numFmtId="0" fontId="16" fillId="7" borderId="6" xfId="0" applyFont="1" applyFill="1" applyBorder="1" applyAlignment="1">
      <alignment horizontal="center"/>
    </xf>
    <xf numFmtId="0" fontId="4" fillId="7" borderId="23"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12" fillId="7" borderId="7" xfId="0" applyFont="1" applyFill="1" applyBorder="1" applyAlignment="1">
      <alignment horizontal="right"/>
    </xf>
    <xf numFmtId="0" fontId="12" fillId="7" borderId="0" xfId="0" applyFont="1" applyFill="1" applyAlignment="1">
      <alignment horizontal="right"/>
    </xf>
    <xf numFmtId="0" fontId="9" fillId="7" borderId="5"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protection locked="0"/>
    </xf>
    <xf numFmtId="0" fontId="9" fillId="7" borderId="11"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wrapText="1"/>
      <protection locked="0"/>
    </xf>
    <xf numFmtId="0" fontId="10" fillId="6" borderId="22"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protection locked="0"/>
    </xf>
    <xf numFmtId="0" fontId="13" fillId="6" borderId="25" xfId="0" applyFont="1" applyFill="1" applyBorder="1" applyAlignment="1" applyProtection="1">
      <alignment horizontal="center" vertical="center" wrapText="1"/>
      <protection locked="0"/>
    </xf>
    <xf numFmtId="0" fontId="13" fillId="6" borderId="26" xfId="0" applyFont="1" applyFill="1" applyBorder="1" applyAlignment="1" applyProtection="1">
      <alignment horizontal="center" vertical="center" wrapText="1"/>
      <protection locked="0"/>
    </xf>
  </cellXfs>
  <cellStyles count="2">
    <cellStyle name="Hyperlänk" xfId="1" builtinId="8"/>
    <cellStyle name="Normal" xfId="0" builtinId="0"/>
  </cellStyles>
  <dxfs count="12">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24</xdr:col>
      <xdr:colOff>142453</xdr:colOff>
      <xdr:row>31</xdr:row>
      <xdr:rowOff>415561</xdr:rowOff>
    </xdr:from>
    <xdr:to>
      <xdr:col>25</xdr:col>
      <xdr:colOff>144780</xdr:colOff>
      <xdr:row>32</xdr:row>
      <xdr:rowOff>149405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5473510" y="12183018"/>
          <a:ext cx="579270" cy="2781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15</xdr:col>
      <xdr:colOff>152400</xdr:colOff>
      <xdr:row>1</xdr:row>
      <xdr:rowOff>114300</xdr:rowOff>
    </xdr:from>
    <xdr:to>
      <xdr:col>18</xdr:col>
      <xdr:colOff>66675</xdr:colOff>
      <xdr:row>3</xdr:row>
      <xdr:rowOff>66675</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5125700" y="704850"/>
          <a:ext cx="2867025"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Q) välj sedan vilket huvudområde</a:t>
          </a:r>
          <a:r>
            <a:rPr lang="sv-SE" sz="1200" baseline="0"/>
            <a:t> kursen ska räknas in i (kolumn R)</a:t>
          </a:r>
          <a:endParaRPr lang="sv-SE"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12</xdr:col>
      <xdr:colOff>220287</xdr:colOff>
      <xdr:row>26</xdr:row>
      <xdr:rowOff>57833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114300"/>
          <a:ext cx="8688012" cy="4896533"/>
        </a:xfrm>
        <a:prstGeom prst="rect">
          <a:avLst/>
        </a:prstGeom>
      </xdr:spPr>
    </xdr:pic>
    <xdr:clientData/>
  </xdr:twoCellAnchor>
  <xdr:twoCellAnchor editAs="oneCell">
    <xdr:from>
      <xdr:col>0</xdr:col>
      <xdr:colOff>9525</xdr:colOff>
      <xdr:row>26</xdr:row>
      <xdr:rowOff>57150</xdr:rowOff>
    </xdr:from>
    <xdr:to>
      <xdr:col>12</xdr:col>
      <xdr:colOff>210760</xdr:colOff>
      <xdr:row>56</xdr:row>
      <xdr:rowOff>162737</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9525" y="5010150"/>
          <a:ext cx="8668960" cy="5820587"/>
        </a:xfrm>
        <a:prstGeom prst="rect">
          <a:avLst/>
        </a:prstGeom>
      </xdr:spPr>
    </xdr:pic>
    <xdr:clientData/>
  </xdr:twoCellAnchor>
  <xdr:twoCellAnchor editAs="oneCell">
    <xdr:from>
      <xdr:col>0</xdr:col>
      <xdr:colOff>0</xdr:colOff>
      <xdr:row>58</xdr:row>
      <xdr:rowOff>38100</xdr:rowOff>
    </xdr:from>
    <xdr:to>
      <xdr:col>12</xdr:col>
      <xdr:colOff>201235</xdr:colOff>
      <xdr:row>71</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70</xdr:row>
      <xdr:rowOff>104775</xdr:rowOff>
    </xdr:from>
    <xdr:to>
      <xdr:col>12</xdr:col>
      <xdr:colOff>172656</xdr:colOff>
      <xdr:row>80</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80</xdr:row>
      <xdr:rowOff>95250</xdr:rowOff>
    </xdr:from>
    <xdr:to>
      <xdr:col>12</xdr:col>
      <xdr:colOff>172656</xdr:colOff>
      <xdr:row>87</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mastarprogrammet-antagna-t.o.m.-2023"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5"/>
  <sheetViews>
    <sheetView tabSelected="1" workbookViewId="0"/>
  </sheetViews>
  <sheetFormatPr defaultColWidth="9.109375" defaultRowHeight="14.4" x14ac:dyDescent="0.3"/>
  <cols>
    <col min="1" max="1" width="5" style="112" customWidth="1"/>
    <col min="2" max="2" width="5.33203125" style="112" customWidth="1"/>
    <col min="3" max="6" width="9.109375" style="112"/>
    <col min="7" max="7" width="9.109375" style="112" customWidth="1"/>
    <col min="8" max="8" width="9.109375" style="112"/>
    <col min="9" max="9" width="11.6640625" style="112" customWidth="1"/>
    <col min="10" max="16384" width="9.109375" style="112"/>
  </cols>
  <sheetData>
    <row r="2" spans="2:9" s="111" customFormat="1" ht="34.799999999999997" customHeight="1" x14ac:dyDescent="0.5">
      <c r="B2" s="111" t="s">
        <v>130</v>
      </c>
    </row>
    <row r="3" spans="2:9" s="111" customFormat="1" ht="94.2" customHeight="1" thickBot="1" x14ac:dyDescent="0.55000000000000004">
      <c r="B3" s="263" t="s">
        <v>136</v>
      </c>
      <c r="C3" s="263"/>
      <c r="D3" s="263"/>
      <c r="E3" s="263"/>
      <c r="F3" s="263"/>
      <c r="G3" s="263"/>
      <c r="H3" s="263"/>
      <c r="I3" s="263"/>
    </row>
    <row r="4" spans="2:9" ht="26.4" customHeight="1" x14ac:dyDescent="0.3">
      <c r="B4" s="253" t="s">
        <v>123</v>
      </c>
      <c r="C4" s="254"/>
      <c r="D4" s="254"/>
      <c r="E4" s="254"/>
      <c r="F4" s="254"/>
      <c r="G4" s="254"/>
      <c r="H4" s="254"/>
      <c r="I4" s="255"/>
    </row>
    <row r="5" spans="2:9" ht="37.5" customHeight="1" x14ac:dyDescent="0.3">
      <c r="B5" s="153"/>
      <c r="C5" s="252" t="s">
        <v>124</v>
      </c>
      <c r="D5" s="250"/>
      <c r="E5" s="250"/>
      <c r="F5" s="250"/>
      <c r="G5" s="250"/>
      <c r="H5" s="250"/>
      <c r="I5" s="251"/>
    </row>
    <row r="6" spans="2:9" ht="90" customHeight="1" x14ac:dyDescent="0.3">
      <c r="B6" s="153"/>
      <c r="C6" s="250" t="s">
        <v>125</v>
      </c>
      <c r="D6" s="250"/>
      <c r="E6" s="250"/>
      <c r="F6" s="250"/>
      <c r="G6" s="250"/>
      <c r="H6" s="250"/>
      <c r="I6" s="251"/>
    </row>
    <row r="7" spans="2:9" ht="10.199999999999999" customHeight="1" x14ac:dyDescent="0.3">
      <c r="B7" s="153"/>
      <c r="C7" s="157"/>
      <c r="D7" s="157"/>
      <c r="E7" s="157"/>
      <c r="F7" s="157"/>
      <c r="G7" s="157"/>
      <c r="H7" s="157"/>
      <c r="I7" s="154"/>
    </row>
    <row r="8" spans="2:9" ht="34.799999999999997" customHeight="1" x14ac:dyDescent="0.3">
      <c r="B8" s="153"/>
      <c r="C8" s="252" t="s">
        <v>126</v>
      </c>
      <c r="D8" s="252"/>
      <c r="E8" s="252"/>
      <c r="F8" s="252"/>
      <c r="G8" s="252"/>
      <c r="H8" s="252"/>
      <c r="I8" s="256"/>
    </row>
    <row r="9" spans="2:9" ht="31.5" customHeight="1" x14ac:dyDescent="0.3">
      <c r="B9" s="153"/>
      <c r="C9" s="250" t="s">
        <v>127</v>
      </c>
      <c r="D9" s="250"/>
      <c r="E9" s="250"/>
      <c r="F9" s="250"/>
      <c r="G9" s="250"/>
      <c r="H9" s="250"/>
      <c r="I9" s="251"/>
    </row>
    <row r="10" spans="2:9" ht="15" customHeight="1" x14ac:dyDescent="0.3">
      <c r="B10" s="153"/>
      <c r="C10" s="158"/>
      <c r="D10" s="158"/>
      <c r="E10" s="158"/>
      <c r="F10" s="158"/>
      <c r="G10" s="158"/>
      <c r="H10" s="158"/>
      <c r="I10" s="155"/>
    </row>
    <row r="11" spans="2:9" ht="76.5" customHeight="1" x14ac:dyDescent="0.3">
      <c r="B11" s="153"/>
      <c r="C11" s="250" t="s">
        <v>128</v>
      </c>
      <c r="D11" s="250"/>
      <c r="E11" s="250"/>
      <c r="F11" s="250"/>
      <c r="G11" s="250"/>
      <c r="H11" s="250"/>
      <c r="I11" s="251"/>
    </row>
    <row r="12" spans="2:9" ht="35.4" customHeight="1" x14ac:dyDescent="0.3">
      <c r="B12" s="153"/>
      <c r="C12" s="257" t="s">
        <v>129</v>
      </c>
      <c r="D12" s="257"/>
      <c r="E12" s="257"/>
      <c r="F12" s="257"/>
      <c r="G12" s="257"/>
      <c r="H12" s="257"/>
      <c r="I12" s="258"/>
    </row>
    <row r="13" spans="2:9" ht="23.4" customHeight="1" x14ac:dyDescent="0.3">
      <c r="B13" s="153"/>
      <c r="C13" s="259" t="s">
        <v>70</v>
      </c>
      <c r="D13" s="259"/>
      <c r="E13" s="259"/>
      <c r="F13" s="259"/>
      <c r="G13" s="259"/>
      <c r="H13" s="259"/>
      <c r="I13" s="260"/>
    </row>
    <row r="14" spans="2:9" ht="22.8" customHeight="1" thickBot="1" x14ac:dyDescent="0.35">
      <c r="B14" s="156"/>
      <c r="C14" s="261"/>
      <c r="D14" s="261"/>
      <c r="E14" s="261"/>
      <c r="F14" s="261"/>
      <c r="G14" s="261"/>
      <c r="H14" s="261"/>
      <c r="I14" s="262"/>
    </row>
    <row r="15" spans="2:9" ht="22.8" customHeight="1" x14ac:dyDescent="0.3"/>
  </sheetData>
  <mergeCells count="9">
    <mergeCell ref="C12:I12"/>
    <mergeCell ref="C13:I14"/>
    <mergeCell ref="B3:I3"/>
    <mergeCell ref="C6:I6"/>
    <mergeCell ref="C5:I5"/>
    <mergeCell ref="C11:I11"/>
    <mergeCell ref="C9:I9"/>
    <mergeCell ref="B4:I4"/>
    <mergeCell ref="C8:I8"/>
  </mergeCells>
  <hyperlinks>
    <hyperlink ref="C13:I14" r:id="rId1" display="Länk till programsidan" xr:uid="{5B02E9FF-3677-4994-B2E6-BB2772AEA6D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12"/>
  <sheetViews>
    <sheetView showGridLines="0" zoomScale="90" zoomScaleNormal="90" workbookViewId="0">
      <selection activeCell="K29" sqref="K29"/>
    </sheetView>
  </sheetViews>
  <sheetFormatPr defaultColWidth="9.109375" defaultRowHeight="17.25" customHeight="1" x14ac:dyDescent="0.3"/>
  <cols>
    <col min="1" max="1" width="3.33203125" style="4" customWidth="1"/>
    <col min="2" max="2" width="8.33203125" style="4" customWidth="1"/>
    <col min="3" max="3" width="59.88671875" style="5" customWidth="1"/>
    <col min="4" max="4" width="6" style="5" customWidth="1"/>
    <col min="5" max="5" width="7.33203125" style="5" customWidth="1"/>
    <col min="6" max="6" width="23.5546875" style="5" customWidth="1"/>
    <col min="7" max="7" width="21.44140625" style="5" customWidth="1"/>
    <col min="8" max="8" width="13.33203125" style="5" customWidth="1"/>
    <col min="9" max="9" width="15.109375" style="5" customWidth="1"/>
    <col min="10" max="10" width="14.109375" style="5" customWidth="1"/>
    <col min="11" max="11" width="13.33203125" style="5" customWidth="1"/>
    <col min="12" max="12" width="10" style="120" customWidth="1"/>
    <col min="13" max="14" width="9.5546875" style="120" customWidth="1"/>
    <col min="15" max="16" width="9.88671875" style="5" customWidth="1"/>
    <col min="17" max="17" width="10.33203125" style="5" customWidth="1"/>
    <col min="18" max="18" width="24.109375" style="5" customWidth="1"/>
    <col min="19" max="19" width="2.33203125" style="4" customWidth="1"/>
    <col min="20" max="20" width="26.88671875" style="5" customWidth="1"/>
    <col min="21" max="21" width="16" style="5" customWidth="1"/>
    <col min="22" max="22" width="14.6640625" style="5" customWidth="1"/>
    <col min="23" max="23" width="19.33203125" style="5" customWidth="1"/>
    <col min="24" max="24" width="19.6640625" style="5" customWidth="1"/>
    <col min="25" max="25" width="8.44140625" style="5" customWidth="1"/>
    <col min="26" max="26" width="4.5546875" style="5" customWidth="1"/>
    <col min="27" max="16384" width="9.109375" style="5"/>
  </cols>
  <sheetData>
    <row r="1" spans="2:52" ht="46.5" customHeight="1" thickBot="1" x14ac:dyDescent="0.35">
      <c r="B1" s="309" t="s">
        <v>120</v>
      </c>
      <c r="C1" s="309"/>
      <c r="D1" s="309"/>
      <c r="E1" s="309"/>
      <c r="F1" s="309"/>
      <c r="G1" s="309"/>
      <c r="H1" s="309"/>
      <c r="I1" s="309"/>
      <c r="J1" s="309"/>
      <c r="K1" s="309"/>
      <c r="L1" s="309"/>
      <c r="M1" s="309"/>
      <c r="N1" s="309"/>
      <c r="O1" s="309"/>
      <c r="P1" s="309"/>
      <c r="Q1" s="309"/>
      <c r="R1" s="309"/>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52" ht="47.25" customHeight="1" x14ac:dyDescent="0.4">
      <c r="B2" s="338" t="s">
        <v>78</v>
      </c>
      <c r="C2" s="339"/>
      <c r="D2" s="339"/>
      <c r="E2" s="339"/>
      <c r="F2" s="339"/>
      <c r="G2" s="339"/>
      <c r="H2" s="339"/>
      <c r="I2" s="339"/>
      <c r="J2" s="339"/>
      <c r="K2" s="339"/>
      <c r="L2" s="339"/>
      <c r="M2" s="339"/>
      <c r="N2" s="339"/>
      <c r="O2" s="339"/>
      <c r="P2" s="146"/>
      <c r="Q2" s="146"/>
      <c r="R2" s="147"/>
      <c r="S2" s="6"/>
      <c r="T2" s="286" t="s">
        <v>134</v>
      </c>
      <c r="U2" s="287"/>
      <c r="V2" s="287"/>
      <c r="W2" s="287"/>
      <c r="X2" s="288"/>
      <c r="Y2" s="6"/>
      <c r="Z2" s="6"/>
      <c r="AA2" s="6"/>
      <c r="AB2" s="4"/>
      <c r="AC2" s="4"/>
      <c r="AD2" s="4"/>
      <c r="AE2" s="4"/>
      <c r="AF2" s="4"/>
      <c r="AG2" s="4"/>
      <c r="AH2" s="4"/>
      <c r="AI2" s="4"/>
      <c r="AJ2" s="4"/>
      <c r="AK2" s="4"/>
      <c r="AL2" s="4"/>
      <c r="AM2" s="4"/>
      <c r="AN2" s="4"/>
      <c r="AO2" s="4"/>
      <c r="AP2" s="4"/>
      <c r="AQ2" s="4"/>
      <c r="AR2" s="4"/>
      <c r="AS2" s="4"/>
      <c r="AT2" s="4"/>
      <c r="AU2" s="4"/>
      <c r="AV2" s="4"/>
      <c r="AW2" s="4"/>
      <c r="AX2" s="4"/>
      <c r="AY2" s="4"/>
      <c r="AZ2" s="4"/>
    </row>
    <row r="3" spans="2:52" ht="27" customHeight="1" x14ac:dyDescent="0.4">
      <c r="B3" s="340"/>
      <c r="C3" s="341"/>
      <c r="D3" s="341"/>
      <c r="E3" s="341"/>
      <c r="F3" s="341"/>
      <c r="G3" s="341"/>
      <c r="H3" s="341"/>
      <c r="I3" s="341"/>
      <c r="J3" s="341"/>
      <c r="K3" s="341"/>
      <c r="L3" s="341"/>
      <c r="M3" s="341"/>
      <c r="N3" s="341"/>
      <c r="O3" s="341"/>
      <c r="P3" s="148"/>
      <c r="Q3" s="148"/>
      <c r="R3" s="149"/>
      <c r="T3" s="289"/>
      <c r="U3" s="290"/>
      <c r="V3" s="290"/>
      <c r="W3" s="290"/>
      <c r="X3" s="295" t="s">
        <v>49</v>
      </c>
      <c r="Y3" s="4"/>
      <c r="Z3" s="4"/>
      <c r="AA3" s="326"/>
      <c r="AB3" s="326"/>
      <c r="AC3" s="326"/>
      <c r="AD3" s="4"/>
      <c r="AE3" s="4"/>
      <c r="AF3" s="4"/>
      <c r="AG3" s="4"/>
      <c r="AH3" s="4"/>
      <c r="AI3" s="4"/>
      <c r="AJ3" s="4"/>
      <c r="AK3" s="4"/>
      <c r="AL3" s="4"/>
      <c r="AM3" s="4"/>
      <c r="AN3" s="4"/>
      <c r="AO3" s="4"/>
      <c r="AP3" s="4"/>
      <c r="AQ3" s="4"/>
      <c r="AR3" s="4"/>
      <c r="AS3" s="4"/>
      <c r="AT3" s="4"/>
      <c r="AU3" s="4"/>
      <c r="AV3" s="4"/>
      <c r="AW3" s="4"/>
    </row>
    <row r="4" spans="2:52" ht="21" customHeight="1" thickBot="1" x14ac:dyDescent="0.4">
      <c r="B4" s="342"/>
      <c r="C4" s="343"/>
      <c r="D4" s="343"/>
      <c r="E4" s="343"/>
      <c r="F4" s="343"/>
      <c r="G4" s="343"/>
      <c r="H4" s="343"/>
      <c r="I4" s="343"/>
      <c r="J4" s="343"/>
      <c r="K4" s="343"/>
      <c r="L4" s="343"/>
      <c r="M4" s="343"/>
      <c r="N4" s="343"/>
      <c r="O4" s="343"/>
      <c r="P4" s="148"/>
      <c r="Q4" s="148"/>
      <c r="R4" s="149"/>
      <c r="T4" s="46" t="s">
        <v>38</v>
      </c>
      <c r="U4" s="47"/>
      <c r="V4" s="48" t="s">
        <v>1</v>
      </c>
      <c r="W4" s="48" t="s">
        <v>14</v>
      </c>
      <c r="X4" s="295"/>
      <c r="Y4" s="4"/>
      <c r="Z4" s="4"/>
      <c r="AA4" s="326"/>
      <c r="AB4" s="326"/>
      <c r="AC4" s="326"/>
      <c r="AD4" s="4"/>
      <c r="AE4" s="4"/>
      <c r="AF4" s="4"/>
      <c r="AG4" s="4"/>
      <c r="AH4" s="4"/>
      <c r="AI4" s="4"/>
      <c r="AJ4" s="4"/>
      <c r="AK4" s="4"/>
      <c r="AL4" s="4"/>
      <c r="AM4" s="4"/>
      <c r="AN4" s="4"/>
      <c r="AO4" s="4"/>
      <c r="AP4" s="4"/>
      <c r="AQ4" s="4"/>
      <c r="AR4" s="4"/>
      <c r="AS4" s="4"/>
      <c r="AT4" s="4"/>
      <c r="AU4" s="4"/>
      <c r="AV4" s="4"/>
      <c r="AW4" s="4"/>
    </row>
    <row r="5" spans="2:52" ht="24.75" customHeight="1" x14ac:dyDescent="0.3">
      <c r="B5" s="198"/>
      <c r="C5" s="199"/>
      <c r="D5" s="199"/>
      <c r="E5" s="199"/>
      <c r="F5" s="327" t="s">
        <v>36</v>
      </c>
      <c r="G5" s="329" t="s">
        <v>37</v>
      </c>
      <c r="H5" s="331" t="s">
        <v>109</v>
      </c>
      <c r="I5" s="333" t="s">
        <v>46</v>
      </c>
      <c r="J5" s="334"/>
      <c r="K5" s="335"/>
      <c r="L5" s="331" t="s">
        <v>76</v>
      </c>
      <c r="M5" s="331" t="s">
        <v>77</v>
      </c>
      <c r="N5" s="331" t="s">
        <v>110</v>
      </c>
      <c r="O5" s="331" t="s">
        <v>111</v>
      </c>
      <c r="P5" s="331" t="s">
        <v>112</v>
      </c>
      <c r="Q5" s="331" t="s">
        <v>55</v>
      </c>
      <c r="R5" s="336" t="s">
        <v>16</v>
      </c>
      <c r="T5" s="194" t="s">
        <v>57</v>
      </c>
      <c r="U5" s="171"/>
      <c r="V5" s="168">
        <f>SUMIFS(D8:D37,Q8:Q37,"x")</f>
        <v>0</v>
      </c>
      <c r="W5" s="168">
        <v>180</v>
      </c>
      <c r="X5" s="169">
        <f>IF((W5-V5)&lt;0,0,SUM(W5-V5))</f>
        <v>180</v>
      </c>
      <c r="Y5" s="7"/>
      <c r="Z5" s="7"/>
      <c r="AA5" s="326"/>
      <c r="AB5" s="326"/>
      <c r="AC5" s="326"/>
      <c r="AD5" s="4"/>
      <c r="AE5" s="4"/>
      <c r="AF5" s="4"/>
      <c r="AG5" s="4"/>
      <c r="AH5" s="4"/>
      <c r="AI5" s="4"/>
      <c r="AJ5" s="4"/>
      <c r="AK5" s="4"/>
      <c r="AL5" s="4"/>
      <c r="AM5" s="4"/>
      <c r="AN5" s="4"/>
      <c r="AO5" s="4"/>
      <c r="AP5" s="4"/>
      <c r="AQ5" s="4"/>
      <c r="AR5" s="4"/>
      <c r="AS5" s="4"/>
      <c r="AT5" s="4"/>
      <c r="AU5" s="4"/>
      <c r="AV5" s="4"/>
      <c r="AW5" s="4"/>
    </row>
    <row r="6" spans="2:52" ht="31.5" customHeight="1" x14ac:dyDescent="0.3">
      <c r="B6" s="200" t="s">
        <v>44</v>
      </c>
      <c r="C6" s="201" t="s">
        <v>0</v>
      </c>
      <c r="D6" s="201" t="s">
        <v>3</v>
      </c>
      <c r="E6" s="201" t="s">
        <v>15</v>
      </c>
      <c r="F6" s="328"/>
      <c r="G6" s="330"/>
      <c r="H6" s="332"/>
      <c r="I6" s="203" t="s">
        <v>45</v>
      </c>
      <c r="J6" s="204" t="s">
        <v>6</v>
      </c>
      <c r="K6" s="204" t="s">
        <v>61</v>
      </c>
      <c r="L6" s="332"/>
      <c r="M6" s="332"/>
      <c r="N6" s="332"/>
      <c r="O6" s="332"/>
      <c r="P6" s="332"/>
      <c r="Q6" s="332"/>
      <c r="R6" s="337"/>
      <c r="T6" s="170" t="s">
        <v>88</v>
      </c>
      <c r="U6" s="171"/>
      <c r="V6" s="172">
        <f>SUMIFS(D8:D16,Q8:Q16,"x")</f>
        <v>0</v>
      </c>
      <c r="W6" s="172">
        <v>120</v>
      </c>
      <c r="X6" s="169">
        <f t="shared" ref="X6" si="0">IF((W6-V6)&lt;0,0,SUM(W6-V6))</f>
        <v>120</v>
      </c>
      <c r="Y6" s="7"/>
      <c r="Z6" s="7"/>
      <c r="AA6" s="326"/>
      <c r="AB6" s="326"/>
      <c r="AC6" s="326"/>
      <c r="AD6" s="4"/>
      <c r="AE6" s="4"/>
      <c r="AF6" s="4"/>
      <c r="AG6" s="4"/>
      <c r="AH6" s="4"/>
      <c r="AI6" s="4"/>
      <c r="AJ6" s="4"/>
      <c r="AK6" s="4"/>
      <c r="AL6" s="4"/>
      <c r="AM6" s="4"/>
      <c r="AN6" s="4"/>
      <c r="AO6" s="4"/>
      <c r="AP6" s="4"/>
      <c r="AQ6" s="4"/>
      <c r="AR6" s="4"/>
      <c r="AS6" s="4"/>
      <c r="AT6" s="4"/>
      <c r="AU6" s="4"/>
      <c r="AV6" s="4"/>
      <c r="AW6" s="4"/>
    </row>
    <row r="7" spans="2:52" ht="21.75" customHeight="1" x14ac:dyDescent="0.3">
      <c r="B7" s="205"/>
      <c r="C7" s="206" t="s">
        <v>90</v>
      </c>
      <c r="D7" s="206"/>
      <c r="E7" s="206"/>
      <c r="F7" s="207"/>
      <c r="G7" s="207"/>
      <c r="H7" s="207"/>
      <c r="I7" s="207"/>
      <c r="J7" s="208"/>
      <c r="K7" s="209"/>
      <c r="L7" s="210"/>
      <c r="M7" s="210"/>
      <c r="N7" s="210"/>
      <c r="O7" s="209"/>
      <c r="P7" s="209"/>
      <c r="Q7" s="209"/>
      <c r="R7" s="211"/>
      <c r="T7" s="170" t="s">
        <v>89</v>
      </c>
      <c r="U7" s="171"/>
      <c r="V7" s="172">
        <f>SUMIFS(D18:D21,Q18:Q21,"x")+SUMIFS(D23:D31,Q23:Q31,"x")</f>
        <v>0</v>
      </c>
      <c r="W7" s="172">
        <v>45</v>
      </c>
      <c r="X7" s="169">
        <f>IF((W7-V7)&lt;0,0,SUM(W7-V7))</f>
        <v>45</v>
      </c>
      <c r="Y7" s="7"/>
      <c r="Z7" s="7"/>
      <c r="AA7" s="326"/>
      <c r="AB7" s="326"/>
      <c r="AC7" s="326"/>
      <c r="AD7" s="4"/>
      <c r="AE7" s="4"/>
      <c r="AF7" s="4"/>
      <c r="AG7" s="4"/>
      <c r="AH7" s="4"/>
      <c r="AI7" s="4"/>
      <c r="AJ7" s="4"/>
      <c r="AK7" s="4"/>
      <c r="AL7" s="4"/>
      <c r="AM7" s="4"/>
      <c r="AN7" s="4"/>
      <c r="AO7" s="4"/>
      <c r="AP7" s="4"/>
      <c r="AQ7" s="4"/>
      <c r="AR7" s="4"/>
      <c r="AS7" s="4"/>
      <c r="AT7" s="4"/>
      <c r="AU7" s="4"/>
      <c r="AV7" s="4"/>
      <c r="AW7" s="4"/>
    </row>
    <row r="8" spans="2:52" ht="32.25" customHeight="1" thickBot="1" x14ac:dyDescent="0.35">
      <c r="B8" s="113" t="s">
        <v>94</v>
      </c>
      <c r="C8" s="35" t="s">
        <v>79</v>
      </c>
      <c r="D8" s="36">
        <v>15</v>
      </c>
      <c r="E8" s="36" t="s">
        <v>20</v>
      </c>
      <c r="F8" s="37" t="s">
        <v>113</v>
      </c>
      <c r="G8" s="36"/>
      <c r="H8" s="36">
        <v>7.5</v>
      </c>
      <c r="I8" s="36"/>
      <c r="J8" s="36"/>
      <c r="K8" s="36">
        <v>7.5</v>
      </c>
      <c r="L8" s="36">
        <v>7.5</v>
      </c>
      <c r="M8" s="36"/>
      <c r="N8" s="36">
        <v>5</v>
      </c>
      <c r="O8" s="36">
        <v>3</v>
      </c>
      <c r="P8" s="140"/>
      <c r="Q8" s="9"/>
      <c r="R8" s="10" t="s">
        <v>113</v>
      </c>
      <c r="S8" s="11"/>
      <c r="T8" s="195" t="s">
        <v>115</v>
      </c>
      <c r="U8" s="196"/>
      <c r="V8" s="180">
        <f>SUMIFS(D8:D37,E8:E37,"G2E",Q8:Q37,"X")</f>
        <v>0</v>
      </c>
      <c r="W8" s="197">
        <v>15</v>
      </c>
      <c r="X8" s="181">
        <f>IF((W8-V8)&lt;0,0,SUM(W8-V8))</f>
        <v>15</v>
      </c>
      <c r="Y8" s="104">
        <f>SUM(X5:X8)</f>
        <v>360</v>
      </c>
      <c r="Z8" s="11"/>
      <c r="AA8" s="326"/>
      <c r="AB8" s="326"/>
      <c r="AC8" s="326"/>
      <c r="AD8" s="4"/>
      <c r="AE8" s="4"/>
      <c r="AF8" s="4"/>
      <c r="AG8" s="4"/>
      <c r="AH8" s="4"/>
      <c r="AI8" s="4"/>
      <c r="AJ8" s="4"/>
      <c r="AK8" s="4"/>
      <c r="AL8" s="4"/>
      <c r="AM8" s="4"/>
      <c r="AN8" s="4"/>
      <c r="AO8" s="4"/>
      <c r="AP8" s="4"/>
      <c r="AQ8" s="4"/>
      <c r="AR8" s="4"/>
      <c r="AS8" s="4"/>
      <c r="AT8" s="4"/>
      <c r="AU8" s="4"/>
      <c r="AV8" s="4"/>
      <c r="AW8" s="4"/>
    </row>
    <row r="9" spans="2:52" ht="30.75" customHeight="1" x14ac:dyDescent="0.3">
      <c r="B9" s="113" t="s">
        <v>95</v>
      </c>
      <c r="C9" s="38" t="s">
        <v>80</v>
      </c>
      <c r="D9" s="39">
        <v>15</v>
      </c>
      <c r="E9" s="39" t="s">
        <v>20</v>
      </c>
      <c r="F9" s="40" t="s">
        <v>113</v>
      </c>
      <c r="G9" s="39"/>
      <c r="H9" s="39">
        <v>7.5</v>
      </c>
      <c r="I9" s="39">
        <v>7.5</v>
      </c>
      <c r="J9" s="39"/>
      <c r="K9" s="39"/>
      <c r="L9" s="39"/>
      <c r="M9" s="39">
        <v>1</v>
      </c>
      <c r="N9" s="39"/>
      <c r="O9" s="39"/>
      <c r="P9" s="141">
        <v>7.5</v>
      </c>
      <c r="Q9" s="22"/>
      <c r="R9" s="10" t="s">
        <v>113</v>
      </c>
      <c r="T9" s="4"/>
      <c r="U9" s="4"/>
      <c r="V9" s="4"/>
      <c r="W9" s="4"/>
      <c r="X9" s="4"/>
      <c r="Y9" s="12"/>
      <c r="Z9" s="11"/>
      <c r="AA9" s="326"/>
      <c r="AB9" s="326"/>
      <c r="AC9" s="326"/>
      <c r="AD9" s="4"/>
      <c r="AE9" s="4"/>
      <c r="AF9" s="4"/>
      <c r="AG9" s="4"/>
      <c r="AH9" s="4"/>
      <c r="AI9" s="4"/>
      <c r="AJ9" s="4"/>
      <c r="AK9" s="4"/>
      <c r="AL9" s="4"/>
      <c r="AM9" s="4"/>
      <c r="AN9" s="4"/>
      <c r="AO9" s="4"/>
      <c r="AP9" s="4"/>
      <c r="AQ9" s="4"/>
      <c r="AR9" s="4"/>
      <c r="AS9" s="4"/>
      <c r="AT9" s="4"/>
      <c r="AU9" s="4"/>
      <c r="AV9" s="4"/>
      <c r="AW9" s="4"/>
    </row>
    <row r="10" spans="2:52" ht="27.75" customHeight="1" x14ac:dyDescent="0.3">
      <c r="B10" s="121" t="s">
        <v>96</v>
      </c>
      <c r="C10" s="38" t="s">
        <v>81</v>
      </c>
      <c r="D10" s="39">
        <v>15</v>
      </c>
      <c r="E10" s="39" t="s">
        <v>20</v>
      </c>
      <c r="F10" s="40" t="s">
        <v>113</v>
      </c>
      <c r="G10" s="39"/>
      <c r="H10" s="39">
        <v>5</v>
      </c>
      <c r="I10" s="39"/>
      <c r="J10" s="39"/>
      <c r="K10" s="39">
        <v>2.5</v>
      </c>
      <c r="L10" s="39">
        <v>1</v>
      </c>
      <c r="M10" s="39">
        <v>1.5</v>
      </c>
      <c r="N10" s="39"/>
      <c r="O10" s="39"/>
      <c r="P10" s="141">
        <v>7.5</v>
      </c>
      <c r="Q10" s="22"/>
      <c r="R10" s="10" t="s">
        <v>113</v>
      </c>
      <c r="Y10" s="12"/>
      <c r="Z10" s="11"/>
      <c r="AA10" s="326"/>
      <c r="AB10" s="326"/>
      <c r="AC10" s="326"/>
      <c r="AD10" s="4"/>
      <c r="AE10" s="4"/>
      <c r="AF10" s="4"/>
      <c r="AG10" s="4"/>
      <c r="AH10" s="4"/>
      <c r="AI10" s="4"/>
      <c r="AJ10" s="4"/>
      <c r="AK10" s="4"/>
      <c r="AL10" s="4"/>
      <c r="AM10" s="4"/>
      <c r="AN10" s="4"/>
      <c r="AO10" s="4"/>
      <c r="AP10" s="4"/>
      <c r="AQ10" s="4"/>
      <c r="AR10" s="4"/>
      <c r="AS10" s="4"/>
      <c r="AT10" s="4"/>
      <c r="AU10" s="4"/>
      <c r="AV10" s="4"/>
      <c r="AW10" s="4"/>
    </row>
    <row r="11" spans="2:52" ht="27.75" customHeight="1" thickBot="1" x14ac:dyDescent="0.35">
      <c r="B11" s="121" t="s">
        <v>97</v>
      </c>
      <c r="C11" s="38" t="s">
        <v>98</v>
      </c>
      <c r="D11" s="39">
        <v>15</v>
      </c>
      <c r="E11" s="39" t="s">
        <v>20</v>
      </c>
      <c r="F11" s="40" t="s">
        <v>113</v>
      </c>
      <c r="G11" s="39"/>
      <c r="H11" s="39">
        <v>10</v>
      </c>
      <c r="I11" s="39"/>
      <c r="J11" s="39"/>
      <c r="K11" s="39">
        <v>7.5</v>
      </c>
      <c r="L11" s="39">
        <v>1</v>
      </c>
      <c r="M11" s="39">
        <v>3</v>
      </c>
      <c r="N11" s="39">
        <v>5</v>
      </c>
      <c r="O11" s="39">
        <v>5</v>
      </c>
      <c r="P11" s="141"/>
      <c r="Q11" s="22"/>
      <c r="R11" s="10" t="s">
        <v>113</v>
      </c>
      <c r="Y11" s="12"/>
      <c r="Z11" s="11"/>
      <c r="AA11" s="326"/>
      <c r="AB11" s="326"/>
      <c r="AC11" s="326"/>
      <c r="AD11" s="4"/>
      <c r="AE11" s="4"/>
      <c r="AF11" s="4"/>
      <c r="AG11" s="4"/>
      <c r="AM11" s="4"/>
      <c r="AN11" s="4"/>
      <c r="AO11" s="4"/>
      <c r="AP11" s="4"/>
      <c r="AQ11" s="4"/>
      <c r="AR11" s="4"/>
      <c r="AS11" s="4"/>
      <c r="AT11" s="4"/>
      <c r="AU11" s="4"/>
      <c r="AV11" s="4"/>
      <c r="AW11" s="4"/>
    </row>
    <row r="12" spans="2:52" ht="24" customHeight="1" x14ac:dyDescent="0.4">
      <c r="B12" s="212"/>
      <c r="C12" s="213" t="s">
        <v>91</v>
      </c>
      <c r="D12" s="214"/>
      <c r="E12" s="214"/>
      <c r="F12" s="215"/>
      <c r="G12" s="214"/>
      <c r="H12" s="214"/>
      <c r="I12" s="214"/>
      <c r="J12" s="214"/>
      <c r="K12" s="214"/>
      <c r="L12" s="216"/>
      <c r="M12" s="216"/>
      <c r="N12" s="216"/>
      <c r="O12" s="214"/>
      <c r="P12" s="214"/>
      <c r="Q12" s="217"/>
      <c r="R12" s="218"/>
      <c r="T12" s="306" t="s">
        <v>53</v>
      </c>
      <c r="U12" s="307"/>
      <c r="V12" s="307"/>
      <c r="W12" s="307"/>
      <c r="X12" s="308"/>
      <c r="Y12" s="12"/>
      <c r="Z12" s="11"/>
      <c r="AA12" s="326"/>
      <c r="AB12" s="326"/>
      <c r="AC12" s="326"/>
      <c r="AD12" s="4"/>
      <c r="AE12" s="4"/>
      <c r="AF12" s="4"/>
      <c r="AG12" s="4"/>
      <c r="AM12" s="4"/>
      <c r="AN12" s="4"/>
      <c r="AO12" s="4"/>
      <c r="AP12" s="4"/>
      <c r="AQ12" s="4"/>
      <c r="AR12" s="4"/>
      <c r="AS12" s="4"/>
      <c r="AT12" s="4"/>
      <c r="AU12" s="4"/>
      <c r="AV12" s="4"/>
      <c r="AW12" s="4"/>
    </row>
    <row r="13" spans="2:52" ht="27.75" customHeight="1" x14ac:dyDescent="0.4">
      <c r="B13" s="34" t="s">
        <v>116</v>
      </c>
      <c r="C13" s="83" t="s">
        <v>102</v>
      </c>
      <c r="D13" s="41">
        <v>15</v>
      </c>
      <c r="E13" s="41" t="s">
        <v>21</v>
      </c>
      <c r="F13" s="42" t="s">
        <v>113</v>
      </c>
      <c r="G13" s="41"/>
      <c r="H13" s="41">
        <v>10</v>
      </c>
      <c r="I13" s="41">
        <v>2.5</v>
      </c>
      <c r="J13" s="41">
        <v>5</v>
      </c>
      <c r="K13" s="41">
        <v>2.5</v>
      </c>
      <c r="L13" s="41">
        <v>1</v>
      </c>
      <c r="M13" s="41"/>
      <c r="N13" s="41">
        <v>5</v>
      </c>
      <c r="O13" s="41">
        <v>5</v>
      </c>
      <c r="P13" s="142"/>
      <c r="Q13" s="67"/>
      <c r="R13" s="15" t="s">
        <v>113</v>
      </c>
      <c r="T13" s="302" t="s">
        <v>50</v>
      </c>
      <c r="U13" s="303"/>
      <c r="V13" s="303"/>
      <c r="W13" s="303"/>
      <c r="X13" s="304" t="s">
        <v>49</v>
      </c>
      <c r="Y13" s="12"/>
      <c r="Z13" s="11"/>
      <c r="AA13" s="11"/>
      <c r="AB13" s="4"/>
      <c r="AC13" s="4"/>
      <c r="AD13" s="4"/>
      <c r="AE13" s="4"/>
      <c r="AF13" s="4"/>
      <c r="AG13" s="4"/>
      <c r="AM13" s="4"/>
      <c r="AN13" s="4"/>
      <c r="AO13" s="4"/>
      <c r="AP13" s="4"/>
      <c r="AQ13" s="4"/>
      <c r="AR13" s="4"/>
      <c r="AS13" s="4"/>
      <c r="AT13" s="4"/>
      <c r="AU13" s="4"/>
      <c r="AV13" s="4"/>
      <c r="AW13" s="4"/>
      <c r="AX13" s="4"/>
    </row>
    <row r="14" spans="2:52" ht="27.75" customHeight="1" x14ac:dyDescent="0.35">
      <c r="B14" s="113" t="s">
        <v>117</v>
      </c>
      <c r="C14" s="44" t="s">
        <v>103</v>
      </c>
      <c r="D14" s="39">
        <v>15</v>
      </c>
      <c r="E14" s="39" t="s">
        <v>21</v>
      </c>
      <c r="F14" s="40" t="s">
        <v>113</v>
      </c>
      <c r="G14" s="45"/>
      <c r="H14" s="139">
        <v>12</v>
      </c>
      <c r="I14" s="139">
        <v>4</v>
      </c>
      <c r="J14" s="139">
        <v>4</v>
      </c>
      <c r="K14" s="139">
        <v>4</v>
      </c>
      <c r="L14" s="39">
        <v>2</v>
      </c>
      <c r="M14" s="39">
        <v>2</v>
      </c>
      <c r="N14" s="39">
        <v>3</v>
      </c>
      <c r="O14" s="139">
        <v>3</v>
      </c>
      <c r="P14" s="139"/>
      <c r="Q14" s="26"/>
      <c r="R14" s="15" t="s">
        <v>113</v>
      </c>
      <c r="T14" s="50" t="s">
        <v>38</v>
      </c>
      <c r="U14" s="51"/>
      <c r="V14" s="52" t="s">
        <v>1</v>
      </c>
      <c r="W14" s="52" t="s">
        <v>14</v>
      </c>
      <c r="X14" s="305"/>
      <c r="Y14" s="12"/>
      <c r="Z14" s="11"/>
      <c r="AA14" s="11"/>
      <c r="AB14" s="4"/>
      <c r="AC14" s="4"/>
      <c r="AD14" s="4"/>
      <c r="AE14" s="4"/>
      <c r="AF14" s="4"/>
      <c r="AG14" s="4"/>
      <c r="AM14" s="4"/>
      <c r="AN14" s="4"/>
      <c r="AO14" s="4"/>
      <c r="AP14" s="4"/>
      <c r="AQ14" s="4"/>
      <c r="AR14" s="4"/>
      <c r="AS14" s="4"/>
      <c r="AT14" s="4"/>
      <c r="AU14" s="4"/>
      <c r="AV14" s="4"/>
      <c r="AW14" s="4"/>
      <c r="AX14" s="4"/>
    </row>
    <row r="15" spans="2:52" ht="30.75" customHeight="1" x14ac:dyDescent="0.3">
      <c r="B15" s="84" t="s">
        <v>104</v>
      </c>
      <c r="C15" s="45" t="s">
        <v>105</v>
      </c>
      <c r="D15" s="39">
        <v>15</v>
      </c>
      <c r="E15" s="39" t="s">
        <v>21</v>
      </c>
      <c r="F15" s="40" t="s">
        <v>113</v>
      </c>
      <c r="G15" s="39"/>
      <c r="H15" s="39">
        <v>5</v>
      </c>
      <c r="I15" s="39">
        <v>5</v>
      </c>
      <c r="J15" s="39"/>
      <c r="K15" s="39"/>
      <c r="L15" s="39"/>
      <c r="M15" s="39"/>
      <c r="N15" s="115"/>
      <c r="O15" s="39"/>
      <c r="P15" s="39">
        <v>10</v>
      </c>
      <c r="Q15" s="13"/>
      <c r="R15" s="15" t="s">
        <v>113</v>
      </c>
      <c r="T15" s="64" t="s">
        <v>8</v>
      </c>
      <c r="U15" s="53"/>
      <c r="V15" s="71">
        <f>SUMIFS(H8:H37,Q8:Q37,"X")+(SUMIFS(D42:D57,R42:R57,"Skogsbruksvetenskap",Q42:Q57,"X"))</f>
        <v>0</v>
      </c>
      <c r="W15" s="71">
        <v>135</v>
      </c>
      <c r="X15" s="103">
        <f>IF((W15-V15)&lt;0,0,SUM(W15-V15))</f>
        <v>135</v>
      </c>
      <c r="Y15" s="104" t="e">
        <f>SUM(#REF!)</f>
        <v>#REF!</v>
      </c>
      <c r="Z15" s="12" t="e">
        <f>SUM(#REF!+#REF!)</f>
        <v>#REF!</v>
      </c>
      <c r="AA15" s="4"/>
      <c r="AB15" s="4"/>
      <c r="AC15" s="4"/>
      <c r="AD15" s="4"/>
      <c r="AE15" s="4"/>
      <c r="AF15" s="4"/>
      <c r="AG15" s="4"/>
      <c r="AM15" s="4"/>
      <c r="AN15" s="4"/>
      <c r="AO15" s="4"/>
      <c r="AP15" s="4"/>
      <c r="AQ15" s="4"/>
      <c r="AR15" s="4"/>
      <c r="AS15" s="4"/>
      <c r="AT15" s="4"/>
      <c r="AU15" s="4"/>
      <c r="AV15" s="4"/>
      <c r="AW15" s="4"/>
      <c r="AX15" s="4"/>
    </row>
    <row r="16" spans="2:52" ht="27.75" customHeight="1" x14ac:dyDescent="0.3">
      <c r="B16" s="34" t="s">
        <v>106</v>
      </c>
      <c r="C16" s="43" t="s">
        <v>107</v>
      </c>
      <c r="D16" s="39">
        <v>15</v>
      </c>
      <c r="E16" s="39" t="s">
        <v>17</v>
      </c>
      <c r="F16" s="40" t="s">
        <v>113</v>
      </c>
      <c r="G16" s="39"/>
      <c r="H16" s="39">
        <v>15</v>
      </c>
      <c r="I16" s="39">
        <v>15</v>
      </c>
      <c r="J16" s="39"/>
      <c r="K16" s="39"/>
      <c r="L16" s="39"/>
      <c r="M16" s="39"/>
      <c r="N16" s="115"/>
      <c r="O16" s="39"/>
      <c r="P16" s="141"/>
      <c r="Q16" s="22"/>
      <c r="R16" s="15" t="s">
        <v>113</v>
      </c>
      <c r="T16" s="55" t="s">
        <v>9</v>
      </c>
      <c r="U16" s="56"/>
      <c r="V16" s="57">
        <f>SUMIFS(I8:I57,Q8:Q57,"X")</f>
        <v>0</v>
      </c>
      <c r="W16" s="57">
        <v>15</v>
      </c>
      <c r="X16" s="100">
        <f t="shared" ref="X16:X19" si="1">IF((W16-V16)&lt;0,0,SUM(W16-V16))</f>
        <v>15</v>
      </c>
      <c r="Y16" s="4"/>
      <c r="Z16" s="4"/>
      <c r="AA16" s="4"/>
      <c r="AB16" s="4"/>
      <c r="AC16" s="4"/>
      <c r="AD16" s="4"/>
      <c r="AE16" s="4"/>
      <c r="AF16" s="4"/>
      <c r="AG16" s="4"/>
      <c r="AM16" s="4"/>
      <c r="AN16" s="4"/>
      <c r="AO16" s="4"/>
      <c r="AP16" s="4"/>
      <c r="AQ16" s="4"/>
      <c r="AR16" s="4"/>
      <c r="AS16" s="4"/>
      <c r="AT16" s="4"/>
      <c r="AU16" s="4"/>
      <c r="AV16" s="4"/>
      <c r="AW16" s="4"/>
      <c r="AX16" s="4"/>
    </row>
    <row r="17" spans="2:50" ht="27.75" customHeight="1" x14ac:dyDescent="0.3">
      <c r="B17" s="219"/>
      <c r="C17" s="220" t="s">
        <v>85</v>
      </c>
      <c r="D17" s="221"/>
      <c r="E17" s="221"/>
      <c r="F17" s="222"/>
      <c r="G17" s="221"/>
      <c r="H17" s="221"/>
      <c r="I17" s="221"/>
      <c r="J17" s="221"/>
      <c r="K17" s="221"/>
      <c r="L17" s="221"/>
      <c r="M17" s="221"/>
      <c r="N17" s="223"/>
      <c r="O17" s="221"/>
      <c r="P17" s="221"/>
      <c r="Q17" s="224"/>
      <c r="R17" s="225"/>
      <c r="T17" s="55" t="s">
        <v>6</v>
      </c>
      <c r="U17" s="56"/>
      <c r="V17" s="57">
        <f>SUMIFS(J8:J57,Q8:Q57,"X")</f>
        <v>0</v>
      </c>
      <c r="W17" s="57">
        <v>15</v>
      </c>
      <c r="X17" s="100">
        <f t="shared" si="1"/>
        <v>15</v>
      </c>
      <c r="Y17" s="4"/>
      <c r="Z17" s="4"/>
      <c r="AA17" s="4"/>
      <c r="AB17" s="4"/>
      <c r="AC17" s="4"/>
      <c r="AD17" s="4"/>
      <c r="AE17" s="4"/>
      <c r="AF17" s="4"/>
      <c r="AG17" s="4"/>
      <c r="AM17" s="4"/>
      <c r="AN17" s="4"/>
      <c r="AO17" s="4"/>
      <c r="AP17" s="4"/>
      <c r="AQ17" s="4"/>
      <c r="AR17" s="4"/>
      <c r="AS17" s="4"/>
      <c r="AT17" s="4"/>
      <c r="AU17" s="4"/>
      <c r="AV17" s="4"/>
      <c r="AW17" s="4"/>
      <c r="AX17" s="4"/>
    </row>
    <row r="18" spans="2:50" ht="27.75" customHeight="1" x14ac:dyDescent="0.3">
      <c r="B18" s="34" t="s">
        <v>118</v>
      </c>
      <c r="C18" s="83" t="s">
        <v>82</v>
      </c>
      <c r="D18" s="41">
        <v>15</v>
      </c>
      <c r="E18" s="41" t="s">
        <v>17</v>
      </c>
      <c r="F18" s="37" t="s">
        <v>113</v>
      </c>
      <c r="G18" s="36"/>
      <c r="H18" s="36">
        <v>5</v>
      </c>
      <c r="I18" s="36">
        <v>5</v>
      </c>
      <c r="J18" s="36"/>
      <c r="K18" s="36"/>
      <c r="L18" s="36"/>
      <c r="M18" s="36"/>
      <c r="N18" s="114"/>
      <c r="O18" s="36"/>
      <c r="P18" s="140">
        <v>10</v>
      </c>
      <c r="Q18" s="9"/>
      <c r="R18" s="17" t="s">
        <v>113</v>
      </c>
      <c r="T18" s="55" t="s">
        <v>7</v>
      </c>
      <c r="U18" s="58"/>
      <c r="V18" s="57">
        <f>SUMIFS(K8:K57,Q8:Q57,"X")</f>
        <v>0</v>
      </c>
      <c r="W18" s="59">
        <v>15</v>
      </c>
      <c r="X18" s="100">
        <f t="shared" si="1"/>
        <v>15</v>
      </c>
      <c r="Y18" s="4"/>
      <c r="Z18" s="4"/>
      <c r="AA18" s="4"/>
      <c r="AB18" s="4"/>
      <c r="AC18" s="4"/>
      <c r="AD18" s="4"/>
      <c r="AE18" s="4"/>
      <c r="AF18" s="4"/>
      <c r="AG18" s="4"/>
      <c r="AM18" s="4"/>
      <c r="AN18" s="4"/>
      <c r="AO18" s="4"/>
      <c r="AP18" s="4"/>
      <c r="AQ18" s="4"/>
      <c r="AR18" s="4"/>
      <c r="AS18" s="4"/>
      <c r="AT18" s="4"/>
      <c r="AU18" s="4"/>
      <c r="AV18" s="4"/>
      <c r="AW18" s="4"/>
      <c r="AX18" s="4"/>
    </row>
    <row r="19" spans="2:50" ht="33" customHeight="1" x14ac:dyDescent="0.3">
      <c r="B19" s="113" t="s">
        <v>119</v>
      </c>
      <c r="C19" s="44" t="s">
        <v>83</v>
      </c>
      <c r="D19" s="39">
        <v>15</v>
      </c>
      <c r="E19" s="39" t="s">
        <v>17</v>
      </c>
      <c r="F19" s="40" t="s">
        <v>113</v>
      </c>
      <c r="G19" s="39"/>
      <c r="H19" s="39">
        <v>15</v>
      </c>
      <c r="I19" s="44"/>
      <c r="J19" s="39"/>
      <c r="K19" s="39">
        <v>15</v>
      </c>
      <c r="L19" s="39">
        <v>15</v>
      </c>
      <c r="M19" s="39"/>
      <c r="N19" s="116"/>
      <c r="O19" s="44"/>
      <c r="P19" s="143"/>
      <c r="Q19" s="9"/>
      <c r="R19" s="17" t="s">
        <v>113</v>
      </c>
      <c r="T19" s="55" t="s">
        <v>41</v>
      </c>
      <c r="U19" s="58"/>
      <c r="V19" s="59">
        <f>SUMIFS(H8:H37,E8:E37,"G2F",Q8:Q37,"X")+(SUMIFS(D42:D57,R42:R57,"Skogsbruksvetenskap",E42:E57,"G2F",Q42:Q57,"X"))</f>
        <v>0</v>
      </c>
      <c r="W19" s="59">
        <v>15</v>
      </c>
      <c r="X19" s="100">
        <f t="shared" si="1"/>
        <v>15</v>
      </c>
      <c r="Y19" s="4"/>
      <c r="Z19" s="4"/>
      <c r="AA19" s="4"/>
      <c r="AB19" s="4"/>
      <c r="AC19" s="4"/>
      <c r="AD19" s="4"/>
      <c r="AE19" s="4"/>
      <c r="AF19" s="4"/>
      <c r="AG19" s="4"/>
      <c r="AM19" s="4"/>
      <c r="AN19" s="4"/>
      <c r="AO19" s="4"/>
      <c r="AP19" s="4"/>
      <c r="AQ19" s="4"/>
      <c r="AR19" s="4"/>
      <c r="AS19" s="4"/>
      <c r="AT19" s="4"/>
      <c r="AU19" s="4"/>
      <c r="AV19" s="4"/>
      <c r="AW19" s="4"/>
      <c r="AX19" s="4"/>
    </row>
    <row r="20" spans="2:50" ht="27.75" customHeight="1" x14ac:dyDescent="0.3">
      <c r="B20" s="84" t="s">
        <v>99</v>
      </c>
      <c r="C20" s="45" t="s">
        <v>84</v>
      </c>
      <c r="D20" s="39">
        <v>7.5</v>
      </c>
      <c r="E20" s="39" t="s">
        <v>17</v>
      </c>
      <c r="F20" s="40" t="s">
        <v>113</v>
      </c>
      <c r="G20" s="39"/>
      <c r="H20" s="39">
        <v>7.5</v>
      </c>
      <c r="I20" s="39"/>
      <c r="J20" s="39"/>
      <c r="K20" s="39">
        <v>7.5</v>
      </c>
      <c r="L20" s="39">
        <v>3.5</v>
      </c>
      <c r="M20" s="39"/>
      <c r="N20" s="116"/>
      <c r="O20" s="44"/>
      <c r="P20" s="143"/>
      <c r="Q20" s="9"/>
      <c r="R20" s="17" t="s">
        <v>113</v>
      </c>
      <c r="T20" s="55" t="s">
        <v>40</v>
      </c>
      <c r="U20" s="58"/>
      <c r="V20" s="59">
        <f>SUMIFS(H8:H22,E8:E22,"A1N",Q8:Q22,"X")+SUMIFS(H8:H22,E8:E22,"A1F",Q8:Q22,"x")+SUMIFS(H8:H22,E8:E22,"AXX",Q8:Q22,"X")+(SUMIFS(D24:D57,R24:R57,"Skogsbruksvetenskap",E24:E57,"A1N",Q24:Q57,"X")+(SUMIFS(D24:D57,R24:R57,"Skogsbruksvetenskap",E24:E57,"A1F",Q24:Q57,"X")+(SUMIFS(D24:D57,R24:R57,"Skogsbruksvetenskap",E24:E57,"A1XX",Q24:Q57,"X"))))</f>
        <v>0</v>
      </c>
      <c r="W20" s="59">
        <v>30</v>
      </c>
      <c r="X20" s="100">
        <f>IF((W20-V20)&lt;0,0,SUM(W20-V20))</f>
        <v>30</v>
      </c>
      <c r="Y20" s="12"/>
      <c r="Z20" s="104">
        <f>IF(X15&lt;=0,W15,V15)</f>
        <v>0</v>
      </c>
      <c r="AA20" s="12"/>
      <c r="AB20" s="4"/>
      <c r="AC20" s="319"/>
      <c r="AD20" s="319"/>
      <c r="AE20" s="4"/>
      <c r="AF20" s="4"/>
      <c r="AG20" s="4"/>
      <c r="AM20" s="4"/>
      <c r="AN20" s="4"/>
      <c r="AO20" s="4"/>
      <c r="AP20" s="4"/>
      <c r="AQ20" s="4"/>
      <c r="AR20" s="4"/>
      <c r="AS20" s="4"/>
      <c r="AT20" s="4"/>
      <c r="AU20" s="4"/>
      <c r="AV20" s="4"/>
      <c r="AW20" s="4"/>
      <c r="AX20" s="4"/>
    </row>
    <row r="21" spans="2:50" ht="27.75" customHeight="1" x14ac:dyDescent="0.3">
      <c r="B21" s="34" t="s">
        <v>100</v>
      </c>
      <c r="C21" s="43" t="s">
        <v>101</v>
      </c>
      <c r="D21" s="39">
        <v>30</v>
      </c>
      <c r="E21" s="39" t="s">
        <v>20</v>
      </c>
      <c r="F21" s="40" t="s">
        <v>113</v>
      </c>
      <c r="G21" s="39"/>
      <c r="H21" s="39">
        <v>15</v>
      </c>
      <c r="I21" s="44"/>
      <c r="J21" s="39"/>
      <c r="K21" s="39"/>
      <c r="L21" s="116"/>
      <c r="M21" s="116"/>
      <c r="N21" s="116"/>
      <c r="O21" s="44"/>
      <c r="P21" s="143">
        <v>15</v>
      </c>
      <c r="Q21" s="9"/>
      <c r="R21" s="17" t="s">
        <v>113</v>
      </c>
      <c r="T21" s="62" t="s">
        <v>10</v>
      </c>
      <c r="U21" s="63"/>
      <c r="V21" s="71">
        <f>SUMIFS(N8:N22,Q8:Q22,"x")+SUMIFS(D24:D57,R24:R57,"Biologi",Q24:Q57,"x")</f>
        <v>0</v>
      </c>
      <c r="W21" s="71">
        <v>30</v>
      </c>
      <c r="X21" s="99">
        <f>IF((W21-V21)&lt;0,0,SUM(W21-V21))</f>
        <v>30</v>
      </c>
      <c r="Y21" s="12"/>
      <c r="Z21" s="12"/>
      <c r="AA21" s="12"/>
      <c r="AB21" s="4"/>
      <c r="AC21" s="319"/>
      <c r="AD21" s="319"/>
      <c r="AE21" s="4"/>
      <c r="AF21" s="4"/>
      <c r="AG21" s="4"/>
      <c r="AM21" s="4"/>
      <c r="AN21" s="4"/>
      <c r="AO21" s="4"/>
      <c r="AP21" s="4"/>
      <c r="AQ21" s="4"/>
      <c r="AR21" s="4"/>
      <c r="AS21" s="4"/>
      <c r="AT21" s="4"/>
      <c r="AU21" s="4"/>
      <c r="AV21" s="4"/>
      <c r="AW21" s="4"/>
      <c r="AX21" s="4"/>
    </row>
    <row r="22" spans="2:50" ht="30.75" customHeight="1" x14ac:dyDescent="0.3">
      <c r="B22" s="122" t="s">
        <v>86</v>
      </c>
      <c r="C22" s="123" t="s">
        <v>87</v>
      </c>
      <c r="D22" s="41">
        <v>15</v>
      </c>
      <c r="E22" s="41" t="s">
        <v>18</v>
      </c>
      <c r="F22" s="42" t="s">
        <v>113</v>
      </c>
      <c r="G22" s="41"/>
      <c r="H22" s="41"/>
      <c r="I22" s="124"/>
      <c r="J22" s="41"/>
      <c r="K22" s="41"/>
      <c r="L22" s="125"/>
      <c r="M22" s="125"/>
      <c r="N22" s="125"/>
      <c r="O22" s="124"/>
      <c r="P22" s="144"/>
      <c r="Q22" s="126"/>
      <c r="R22" s="145" t="s">
        <v>113</v>
      </c>
      <c r="T22" s="137" t="s">
        <v>11</v>
      </c>
      <c r="U22" s="53"/>
      <c r="V22" s="138">
        <f>SUMIFS(O8:O57,Q8:Q57,"X")</f>
        <v>0</v>
      </c>
      <c r="W22" s="138">
        <v>15</v>
      </c>
      <c r="X22" s="99">
        <f>IF((W22-V22)&lt;0,0,SUM(W22-V22))</f>
        <v>15</v>
      </c>
      <c r="Y22" s="11"/>
      <c r="Z22" s="12"/>
      <c r="AA22" s="12"/>
      <c r="AB22" s="4"/>
      <c r="AC22" s="319"/>
      <c r="AD22" s="319"/>
      <c r="AE22" s="4"/>
      <c r="AF22" s="4"/>
      <c r="AG22" s="4"/>
      <c r="AM22" s="4"/>
      <c r="AN22" s="4"/>
      <c r="AO22" s="4"/>
      <c r="AP22" s="4"/>
      <c r="AQ22" s="4"/>
      <c r="AR22" s="4"/>
      <c r="AS22" s="4"/>
      <c r="AT22" s="4"/>
      <c r="AU22" s="4"/>
      <c r="AV22" s="4"/>
      <c r="AW22" s="4"/>
      <c r="AX22" s="4"/>
    </row>
    <row r="23" spans="2:50" ht="46.5" customHeight="1" x14ac:dyDescent="0.3">
      <c r="B23" s="226" t="s">
        <v>44</v>
      </c>
      <c r="C23" s="227" t="s">
        <v>133</v>
      </c>
      <c r="D23" s="228" t="s">
        <v>3</v>
      </c>
      <c r="E23" s="228" t="s">
        <v>15</v>
      </c>
      <c r="F23" s="229" t="s">
        <v>36</v>
      </c>
      <c r="G23" s="228" t="s">
        <v>37</v>
      </c>
      <c r="H23" s="241" t="s">
        <v>122</v>
      </c>
      <c r="I23" s="227" t="s">
        <v>45</v>
      </c>
      <c r="J23" s="227" t="s">
        <v>6</v>
      </c>
      <c r="K23" s="227" t="s">
        <v>61</v>
      </c>
      <c r="L23" s="230" t="s">
        <v>76</v>
      </c>
      <c r="M23" s="230" t="s">
        <v>77</v>
      </c>
      <c r="N23" s="230" t="s">
        <v>110</v>
      </c>
      <c r="O23" s="227" t="s">
        <v>47</v>
      </c>
      <c r="P23" s="240" t="s">
        <v>122</v>
      </c>
      <c r="Q23" s="232" t="s">
        <v>55</v>
      </c>
      <c r="R23" s="233" t="s">
        <v>16</v>
      </c>
      <c r="T23" s="60" t="s">
        <v>12</v>
      </c>
      <c r="U23" s="56"/>
      <c r="V23" s="54">
        <f>SUMIFS(P8:P22,Q8:Q22,"X")+SUMIFS(D24:D57,R24:R57,"Företagsekonomi",Q24:Q57,"X")+SUMIFS(D8:D57,R8:R57,"Nationalekonomi",Q8:Q57,"X")+SUMIFS(D8:D57,R8:R57,"Bioekonomimanagement",Q8:Q57,"X")</f>
        <v>0</v>
      </c>
      <c r="W23" s="54">
        <v>30</v>
      </c>
      <c r="X23" s="100">
        <f>IF((W23-V23)&lt;0,0,SUM(W23-V23))</f>
        <v>30</v>
      </c>
      <c r="Y23" s="12"/>
      <c r="Z23" s="12"/>
      <c r="AA23" s="12"/>
      <c r="AB23" s="4"/>
      <c r="AC23" s="319"/>
      <c r="AD23" s="319"/>
      <c r="AE23" s="4"/>
      <c r="AF23" s="4"/>
      <c r="AG23" s="4"/>
      <c r="AM23" s="4"/>
      <c r="AN23" s="4"/>
      <c r="AO23" s="4"/>
      <c r="AP23" s="4"/>
      <c r="AQ23" s="4"/>
      <c r="AR23" s="4"/>
      <c r="AS23" s="4"/>
      <c r="AT23" s="4"/>
      <c r="AU23" s="4"/>
      <c r="AV23" s="4"/>
      <c r="AW23" s="4"/>
      <c r="AX23" s="4"/>
    </row>
    <row r="24" spans="2:50" ht="33" customHeight="1" thickBot="1" x14ac:dyDescent="0.35">
      <c r="B24" s="8"/>
      <c r="C24" s="21"/>
      <c r="D24" s="21"/>
      <c r="E24" s="13"/>
      <c r="F24" s="14"/>
      <c r="G24" s="13"/>
      <c r="H24" s="234"/>
      <c r="I24" s="21"/>
      <c r="J24" s="21"/>
      <c r="K24" s="21"/>
      <c r="L24" s="117"/>
      <c r="M24" s="117"/>
      <c r="N24" s="117"/>
      <c r="O24" s="21"/>
      <c r="P24" s="238"/>
      <c r="Q24" s="26"/>
      <c r="R24" s="17"/>
      <c r="T24" s="133" t="s">
        <v>2</v>
      </c>
      <c r="U24" s="134"/>
      <c r="V24" s="135">
        <f>SUMIFS(P8:P22,Q8:Q22,"X")+SUMIFS(D24:D57,R24:R57,"Företagsekonomi",Q24:Q57,"X")</f>
        <v>0</v>
      </c>
      <c r="W24" s="135">
        <v>15</v>
      </c>
      <c r="X24" s="136">
        <f>IF((W24-V24)&lt;0,0,SUM(W24-V24))</f>
        <v>15</v>
      </c>
      <c r="Y24" s="12"/>
      <c r="Z24" s="12"/>
      <c r="AA24" s="12"/>
      <c r="AB24" s="4"/>
      <c r="AC24" s="319"/>
      <c r="AD24" s="319"/>
      <c r="AE24" s="4"/>
      <c r="AF24" s="4"/>
      <c r="AG24" s="4"/>
      <c r="AM24" s="4"/>
      <c r="AN24" s="4"/>
      <c r="AO24" s="4"/>
      <c r="AP24" s="4"/>
      <c r="AQ24" s="4"/>
      <c r="AR24" s="4"/>
      <c r="AS24" s="4"/>
      <c r="AT24" s="4"/>
      <c r="AU24" s="4"/>
      <c r="AV24" s="4"/>
      <c r="AW24" s="4"/>
      <c r="AX24" s="4"/>
    </row>
    <row r="25" spans="2:50" ht="27.75" customHeight="1" x14ac:dyDescent="0.4">
      <c r="B25" s="8"/>
      <c r="C25" s="21"/>
      <c r="D25" s="21"/>
      <c r="E25" s="13"/>
      <c r="F25" s="14"/>
      <c r="G25" s="13"/>
      <c r="H25" s="234"/>
      <c r="I25" s="21"/>
      <c r="J25" s="21"/>
      <c r="K25" s="21"/>
      <c r="L25" s="117"/>
      <c r="M25" s="117"/>
      <c r="N25" s="117"/>
      <c r="O25" s="21"/>
      <c r="P25" s="238"/>
      <c r="Q25" s="26"/>
      <c r="R25" s="17"/>
      <c r="T25" s="320" t="s">
        <v>51</v>
      </c>
      <c r="U25" s="321"/>
      <c r="V25" s="321"/>
      <c r="W25" s="321"/>
      <c r="X25" s="322" t="s">
        <v>49</v>
      </c>
      <c r="Y25" s="12"/>
      <c r="Z25" s="12"/>
      <c r="AA25" s="12"/>
      <c r="AB25" s="4"/>
      <c r="AC25" s="319"/>
      <c r="AD25" s="319"/>
      <c r="AE25" s="4"/>
      <c r="AF25" s="4"/>
      <c r="AG25" s="4"/>
      <c r="AM25" s="4"/>
      <c r="AN25" s="4"/>
      <c r="AO25" s="4"/>
      <c r="AP25" s="4"/>
      <c r="AQ25" s="4"/>
      <c r="AR25" s="4"/>
      <c r="AS25" s="4"/>
      <c r="AT25" s="4"/>
      <c r="AU25" s="4"/>
      <c r="AV25" s="4"/>
      <c r="AW25" s="4"/>
      <c r="AX25" s="4"/>
    </row>
    <row r="26" spans="2:50" ht="33" customHeight="1" x14ac:dyDescent="0.35">
      <c r="B26" s="8"/>
      <c r="C26" s="21"/>
      <c r="D26" s="21"/>
      <c r="E26" s="13"/>
      <c r="F26" s="14"/>
      <c r="G26" s="13"/>
      <c r="H26" s="234"/>
      <c r="I26" s="21"/>
      <c r="J26" s="21"/>
      <c r="K26" s="21"/>
      <c r="L26" s="117"/>
      <c r="M26" s="117"/>
      <c r="N26" s="117"/>
      <c r="O26" s="21"/>
      <c r="P26" s="238"/>
      <c r="Q26" s="26"/>
      <c r="R26" s="17"/>
      <c r="T26" s="72" t="s">
        <v>38</v>
      </c>
      <c r="U26" s="61"/>
      <c r="V26" s="61" t="s">
        <v>1</v>
      </c>
      <c r="W26" s="160" t="s">
        <v>14</v>
      </c>
      <c r="X26" s="323"/>
      <c r="Y26" s="12"/>
      <c r="Z26" s="104">
        <f>IF(X21&lt;=0,W21,V21)</f>
        <v>0</v>
      </c>
      <c r="AA26" s="12"/>
      <c r="AB26" s="4"/>
      <c r="AC26" s="319"/>
      <c r="AD26" s="319"/>
      <c r="AE26" s="4"/>
      <c r="AF26" s="4"/>
      <c r="AG26" s="4"/>
      <c r="AM26" s="4"/>
      <c r="AN26" s="4"/>
      <c r="AO26" s="4"/>
      <c r="AP26" s="4"/>
      <c r="AQ26" s="4"/>
      <c r="AR26" s="4"/>
      <c r="AS26" s="4"/>
      <c r="AT26" s="4"/>
      <c r="AU26" s="4"/>
      <c r="AV26" s="4"/>
      <c r="AW26" s="4"/>
      <c r="AX26" s="4"/>
    </row>
    <row r="27" spans="2:50" ht="30" customHeight="1" x14ac:dyDescent="0.3">
      <c r="B27" s="8"/>
      <c r="C27" s="21"/>
      <c r="D27" s="21"/>
      <c r="E27" s="13"/>
      <c r="F27" s="14"/>
      <c r="G27" s="13"/>
      <c r="H27" s="234"/>
      <c r="I27" s="21"/>
      <c r="J27" s="21"/>
      <c r="K27" s="21"/>
      <c r="L27" s="117"/>
      <c r="M27" s="117"/>
      <c r="N27" s="117"/>
      <c r="O27" s="21"/>
      <c r="P27" s="238"/>
      <c r="Q27" s="26"/>
      <c r="R27" s="17"/>
      <c r="T27" s="62" t="s">
        <v>52</v>
      </c>
      <c r="U27" s="63"/>
      <c r="V27" s="71">
        <f>SUMIFS(D8:D57,Q8:Q57,"X")-(Z20+Z26+Z28)</f>
        <v>0</v>
      </c>
      <c r="W27" s="71">
        <v>105</v>
      </c>
      <c r="X27" s="159">
        <f>IF((W27-V27)&gt;105,"105",SUM(W27-V27))</f>
        <v>105</v>
      </c>
      <c r="Y27" s="12"/>
      <c r="Z27" s="12"/>
      <c r="AA27" s="12"/>
      <c r="AB27" s="4"/>
      <c r="AC27" s="319"/>
      <c r="AD27" s="319"/>
      <c r="AE27" s="4"/>
      <c r="AF27" s="4"/>
      <c r="AG27" s="4"/>
      <c r="AM27" s="4"/>
      <c r="AN27" s="4"/>
      <c r="AO27" s="4"/>
      <c r="AP27" s="4"/>
      <c r="AQ27" s="4"/>
      <c r="AR27" s="4"/>
      <c r="AS27" s="4"/>
      <c r="AT27" s="4"/>
      <c r="AU27" s="4"/>
      <c r="AV27" s="4"/>
      <c r="AW27" s="4"/>
      <c r="AX27" s="4"/>
    </row>
    <row r="28" spans="2:50" ht="24.75" customHeight="1" x14ac:dyDescent="0.3">
      <c r="B28" s="8"/>
      <c r="C28" s="21"/>
      <c r="D28" s="21"/>
      <c r="E28" s="13"/>
      <c r="F28" s="14"/>
      <c r="G28" s="13"/>
      <c r="H28" s="234"/>
      <c r="I28" s="21"/>
      <c r="J28" s="21"/>
      <c r="K28" s="21"/>
      <c r="L28" s="117"/>
      <c r="M28" s="117"/>
      <c r="N28" s="117"/>
      <c r="O28" s="21"/>
      <c r="P28" s="238"/>
      <c r="Q28" s="26"/>
      <c r="R28" s="17"/>
      <c r="T28" s="64" t="s">
        <v>35</v>
      </c>
      <c r="U28" s="65"/>
      <c r="V28" s="73">
        <f>SUMIFS(D8:D57,E8:E57,"G2E",Q8:Q57,"X")</f>
        <v>0</v>
      </c>
      <c r="W28" s="73">
        <v>15</v>
      </c>
      <c r="X28" s="99">
        <f t="shared" ref="X28:X29" si="2">IF((W28-V28)&lt;0,0,SUM(W28-V28))</f>
        <v>15</v>
      </c>
      <c r="Y28" s="12"/>
      <c r="Z28" s="104">
        <f>IF(X23&lt;=0,W23,V23)</f>
        <v>0</v>
      </c>
      <c r="AG28" s="4"/>
      <c r="AM28" s="4"/>
      <c r="AN28" s="4"/>
      <c r="AO28" s="4"/>
      <c r="AP28" s="4"/>
      <c r="AQ28" s="4"/>
      <c r="AR28" s="4"/>
      <c r="AS28" s="4"/>
      <c r="AT28" s="4"/>
      <c r="AU28" s="4"/>
      <c r="AV28" s="4"/>
      <c r="AW28" s="4"/>
      <c r="AX28" s="4"/>
    </row>
    <row r="29" spans="2:50" ht="23.25" customHeight="1" x14ac:dyDescent="0.3">
      <c r="B29" s="8"/>
      <c r="C29" s="21"/>
      <c r="D29" s="21"/>
      <c r="E29" s="13"/>
      <c r="F29" s="14"/>
      <c r="G29" s="13"/>
      <c r="H29" s="234"/>
      <c r="I29" s="21"/>
      <c r="J29" s="21"/>
      <c r="K29" s="21"/>
      <c r="L29" s="117"/>
      <c r="M29" s="117"/>
      <c r="N29" s="117"/>
      <c r="O29" s="21"/>
      <c r="P29" s="238"/>
      <c r="Q29" s="26"/>
      <c r="R29" s="17"/>
      <c r="T29" s="62" t="s">
        <v>74</v>
      </c>
      <c r="U29" s="65"/>
      <c r="V29" s="73">
        <f>SUMIFS(D8:D57,E8:E57,"A1N",Q8:Q57,"X")+SUMIFS(D8:D57,E8:E57,"A1F",Q8:Q57,"X")+SUMIFS(D8:D57,E8:E57,"A2E",Q8:Q57,"X")+SUMIFS(D8:D57,E8:E57,"AXX",Q8:Q57,"X")</f>
        <v>0</v>
      </c>
      <c r="W29" s="73">
        <v>90</v>
      </c>
      <c r="X29" s="99">
        <f t="shared" si="2"/>
        <v>90</v>
      </c>
      <c r="Y29" s="12"/>
      <c r="Z29" s="12"/>
      <c r="AG29" s="4"/>
      <c r="AM29" s="4"/>
      <c r="AN29" s="4"/>
      <c r="AO29" s="4"/>
      <c r="AP29" s="4"/>
      <c r="AQ29" s="4"/>
      <c r="AR29" s="4"/>
      <c r="AS29" s="4"/>
      <c r="AT29" s="4"/>
      <c r="AU29" s="4"/>
      <c r="AV29" s="4"/>
      <c r="AW29" s="4"/>
      <c r="AX29" s="4"/>
    </row>
    <row r="30" spans="2:50" ht="27" customHeight="1" x14ac:dyDescent="0.3">
      <c r="B30" s="8"/>
      <c r="C30" s="21"/>
      <c r="D30" s="21"/>
      <c r="E30" s="13"/>
      <c r="F30" s="14"/>
      <c r="G30" s="13"/>
      <c r="H30" s="234"/>
      <c r="I30" s="21"/>
      <c r="J30" s="21"/>
      <c r="K30" s="21"/>
      <c r="L30" s="117"/>
      <c r="M30" s="117"/>
      <c r="N30" s="117"/>
      <c r="O30" s="21"/>
      <c r="P30" s="238"/>
      <c r="Q30" s="26"/>
      <c r="R30" s="17"/>
      <c r="T30" s="64" t="s">
        <v>59</v>
      </c>
      <c r="U30" s="74"/>
      <c r="V30" s="65"/>
      <c r="W30" s="65"/>
      <c r="X30" s="101"/>
      <c r="Y30" s="4"/>
      <c r="Z30" s="4"/>
      <c r="AA30" s="310" t="s">
        <v>93</v>
      </c>
      <c r="AB30" s="311"/>
      <c r="AC30" s="312"/>
      <c r="AG30" s="4"/>
      <c r="AM30" s="4"/>
      <c r="AN30" s="4"/>
      <c r="AO30" s="4"/>
      <c r="AP30" s="4"/>
      <c r="AQ30" s="4"/>
      <c r="AR30" s="4"/>
      <c r="AS30" s="4"/>
      <c r="AT30" s="4"/>
      <c r="AU30" s="4"/>
      <c r="AV30" s="4"/>
      <c r="AW30" s="4"/>
      <c r="AX30" s="4"/>
    </row>
    <row r="31" spans="2:50" ht="24.75" customHeight="1" x14ac:dyDescent="0.3">
      <c r="B31" s="8"/>
      <c r="C31" s="21"/>
      <c r="D31" s="21"/>
      <c r="E31" s="13"/>
      <c r="F31" s="14"/>
      <c r="G31" s="13"/>
      <c r="H31" s="234"/>
      <c r="I31" s="21"/>
      <c r="J31" s="21"/>
      <c r="K31" s="21"/>
      <c r="L31" s="117"/>
      <c r="M31" s="117"/>
      <c r="N31" s="117"/>
      <c r="O31" s="21"/>
      <c r="P31" s="238"/>
      <c r="Q31" s="26"/>
      <c r="R31" s="17"/>
      <c r="T31" s="66" t="s">
        <v>42</v>
      </c>
      <c r="U31" s="65"/>
      <c r="V31" s="75">
        <f>SUMIFS(D8:D57,R8:R57,"Biologi",E8:E57,"A1N",Q8:Q57,"X")+SUMIFS(D8:D57,R8:R57,"Biologi",E8:E57,"A1F",Q8:Q57,"x")+SUMIFS(D8:D57,R8:R57,"Biologi",E8:E57,"A2E",Q8:Q57,"X")</f>
        <v>0</v>
      </c>
      <c r="W31" s="75">
        <v>60</v>
      </c>
      <c r="X31" s="99">
        <f t="shared" ref="X31:X36" si="3">IF((W31-V31)&lt;0,0,SUM(W31-V31))</f>
        <v>60</v>
      </c>
      <c r="Y31" s="4"/>
      <c r="Z31" s="4"/>
      <c r="AA31" s="313"/>
      <c r="AB31" s="314"/>
      <c r="AC31" s="315"/>
      <c r="AG31" s="4"/>
      <c r="AM31" s="4"/>
      <c r="AN31" s="4"/>
      <c r="AO31" s="4"/>
      <c r="AP31" s="4"/>
      <c r="AQ31" s="4"/>
      <c r="AR31" s="4"/>
      <c r="AS31" s="4"/>
      <c r="AT31" s="4"/>
      <c r="AU31" s="4"/>
      <c r="AV31" s="4"/>
      <c r="AW31" s="4"/>
      <c r="AX31" s="4"/>
    </row>
    <row r="32" spans="2:50" ht="43.5" customHeight="1" x14ac:dyDescent="0.3">
      <c r="B32" s="132" t="s">
        <v>44</v>
      </c>
      <c r="C32" s="249" t="s">
        <v>135</v>
      </c>
      <c r="D32" s="127" t="s">
        <v>3</v>
      </c>
      <c r="E32" s="127" t="s">
        <v>15</v>
      </c>
      <c r="F32" s="128" t="s">
        <v>36</v>
      </c>
      <c r="G32" s="127" t="s">
        <v>37</v>
      </c>
      <c r="H32" s="235" t="s">
        <v>122</v>
      </c>
      <c r="I32" s="129" t="s">
        <v>45</v>
      </c>
      <c r="J32" s="129" t="s">
        <v>6</v>
      </c>
      <c r="K32" s="129" t="s">
        <v>61</v>
      </c>
      <c r="L32" s="130" t="s">
        <v>76</v>
      </c>
      <c r="M32" s="130" t="s">
        <v>77</v>
      </c>
      <c r="N32" s="130" t="s">
        <v>110</v>
      </c>
      <c r="O32" s="129" t="s">
        <v>47</v>
      </c>
      <c r="P32" s="231" t="s">
        <v>122</v>
      </c>
      <c r="Q32" s="129" t="s">
        <v>60</v>
      </c>
      <c r="R32" s="131" t="s">
        <v>16</v>
      </c>
      <c r="T32" s="55" t="s">
        <v>4</v>
      </c>
      <c r="U32" s="58"/>
      <c r="V32" s="59">
        <f>SUMIFS(H8:H22,E8:E22,"A1N",Q8:Q22,"X")+SUMIFS(H8:H22,E8:E22,"A1F",Q8:Q22,"x")+(SUMIFS(D24:D57,R24:R57,"Skogsbruksvetenskap",E24:E57,"A1N",Q24:Q57,"X")+(SUMIFS(D24:D57,R24:R57,"Skogsbruksvetenskap",E24:E57,"A1F",Q24:Q57,"X")+(SUMIFS(D24:D57,R24:R57,"Skogsbruksvetenskap",E24:E57,"A2E",Q24:Q57,"X"))))</f>
        <v>0</v>
      </c>
      <c r="W32" s="59">
        <v>60</v>
      </c>
      <c r="X32" s="100">
        <f t="shared" si="3"/>
        <v>60</v>
      </c>
      <c r="Y32" s="4"/>
      <c r="Z32" s="4"/>
      <c r="AA32" s="313"/>
      <c r="AB32" s="314"/>
      <c r="AC32" s="315"/>
      <c r="AG32" s="4"/>
      <c r="AM32" s="4"/>
      <c r="AN32" s="4"/>
      <c r="AO32" s="4"/>
      <c r="AP32" s="4"/>
      <c r="AQ32" s="4"/>
      <c r="AR32" s="4"/>
      <c r="AS32" s="4"/>
      <c r="AT32" s="4"/>
      <c r="AU32" s="4"/>
      <c r="AV32" s="4"/>
      <c r="AW32" s="4"/>
      <c r="AX32" s="4"/>
    </row>
    <row r="33" spans="2:50" ht="24.75" customHeight="1" x14ac:dyDescent="0.3">
      <c r="B33" s="8"/>
      <c r="C33" s="21"/>
      <c r="D33" s="21"/>
      <c r="E33" s="13"/>
      <c r="F33" s="14"/>
      <c r="G33" s="13"/>
      <c r="H33" s="236"/>
      <c r="I33" s="21"/>
      <c r="J33" s="21"/>
      <c r="K33" s="21"/>
      <c r="L33" s="117"/>
      <c r="M33" s="117"/>
      <c r="N33" s="117"/>
      <c r="O33" s="21"/>
      <c r="P33" s="238"/>
      <c r="Q33" s="21"/>
      <c r="R33" s="17"/>
      <c r="T33" s="55" t="s">
        <v>2</v>
      </c>
      <c r="U33" s="58"/>
      <c r="V33" s="59">
        <f>SUMIFS(D24:D57,R24:R57,"Företagsekonomi",E24:E57,"A1N",Q24:Q57,"X")+SUMIFS(D24:D57,R24:R57,"Företagsekonomi",E24:E57,"A1F",Q24:Q57,"X")+SUMIFS(D24:D57,R24:R57,"Företagsekonomi",E24:E57,"A2E",Q24:Q57,"X")</f>
        <v>0</v>
      </c>
      <c r="W33" s="59">
        <v>60</v>
      </c>
      <c r="X33" s="100">
        <f t="shared" si="3"/>
        <v>60</v>
      </c>
      <c r="Y33" s="4"/>
      <c r="Z33" s="4"/>
      <c r="AA33" s="313"/>
      <c r="AB33" s="314"/>
      <c r="AC33" s="315"/>
      <c r="AG33" s="4"/>
      <c r="AM33" s="4"/>
      <c r="AN33" s="4"/>
      <c r="AO33" s="4"/>
      <c r="AP33" s="4"/>
      <c r="AQ33" s="4"/>
      <c r="AR33" s="4"/>
      <c r="AS33" s="4"/>
      <c r="AT33" s="4"/>
      <c r="AU33" s="4"/>
      <c r="AV33" s="4"/>
      <c r="AW33" s="4"/>
      <c r="AX33" s="4"/>
    </row>
    <row r="34" spans="2:50" ht="24.75" customHeight="1" x14ac:dyDescent="0.3">
      <c r="B34" s="8"/>
      <c r="C34" s="21"/>
      <c r="D34" s="21"/>
      <c r="E34" s="13"/>
      <c r="F34" s="14"/>
      <c r="G34" s="13"/>
      <c r="H34" s="236"/>
      <c r="I34" s="21"/>
      <c r="J34" s="21"/>
      <c r="K34" s="21"/>
      <c r="L34" s="117"/>
      <c r="M34" s="117"/>
      <c r="N34" s="117"/>
      <c r="O34" s="21"/>
      <c r="P34" s="238"/>
      <c r="Q34" s="21"/>
      <c r="R34" s="17"/>
      <c r="T34" s="66" t="s">
        <v>34</v>
      </c>
      <c r="U34" s="65"/>
      <c r="V34" s="75">
        <f>SUMIFS(D8:D57,R8:R57,"Bioekonomimanagement",E8:E57,"A1N",Q8:Q57,"X")+SUMIFS(D8:D57,R8:R57,"Bioekonomimanagement",E8:E57,"A1F",Q8:Q57,"X")+SUMIFS(D8:D57,R8:R57,"Bioekonomimanagement",E8:E57,"A2E",Q8:Q57,"X")</f>
        <v>0</v>
      </c>
      <c r="W34" s="75">
        <v>60</v>
      </c>
      <c r="X34" s="99">
        <f t="shared" si="3"/>
        <v>60</v>
      </c>
      <c r="Y34" s="4"/>
      <c r="Z34" s="4"/>
      <c r="AA34" s="313"/>
      <c r="AB34" s="314"/>
      <c r="AC34" s="315"/>
      <c r="AG34" s="4"/>
      <c r="AM34" s="4"/>
      <c r="AN34" s="4"/>
      <c r="AO34" s="4"/>
      <c r="AP34" s="4"/>
      <c r="AQ34" s="4"/>
      <c r="AR34" s="4"/>
      <c r="AS34" s="4"/>
      <c r="AT34" s="4"/>
      <c r="AU34" s="4"/>
      <c r="AV34" s="4"/>
      <c r="AW34" s="4"/>
      <c r="AX34" s="4"/>
    </row>
    <row r="35" spans="2:50" ht="26.25" customHeight="1" thickBot="1" x14ac:dyDescent="0.35">
      <c r="B35" s="8"/>
      <c r="C35" s="21"/>
      <c r="D35" s="21"/>
      <c r="E35" s="13"/>
      <c r="F35" s="14"/>
      <c r="G35" s="13"/>
      <c r="H35" s="236"/>
      <c r="I35" s="21"/>
      <c r="J35" s="21"/>
      <c r="K35" s="21"/>
      <c r="L35" s="117"/>
      <c r="M35" s="117"/>
      <c r="N35" s="117"/>
      <c r="O35" s="21"/>
      <c r="P35" s="238"/>
      <c r="Q35" s="21"/>
      <c r="R35" s="17"/>
      <c r="S35" s="5"/>
      <c r="T35" s="76" t="s">
        <v>13</v>
      </c>
      <c r="U35" s="77"/>
      <c r="V35" s="78">
        <f>SUMIFS(D8:D57,E8:E57,"A2E",Q8:Q57,"X")</f>
        <v>0</v>
      </c>
      <c r="W35" s="78">
        <v>30</v>
      </c>
      <c r="X35" s="102">
        <f t="shared" si="3"/>
        <v>30</v>
      </c>
      <c r="Y35" s="4"/>
      <c r="Z35" s="4"/>
      <c r="AA35" s="313"/>
      <c r="AB35" s="314"/>
      <c r="AC35" s="315"/>
      <c r="AD35" s="4"/>
      <c r="AE35" s="4"/>
      <c r="AF35" s="4"/>
      <c r="AG35" s="4"/>
      <c r="AM35" s="4"/>
      <c r="AN35" s="4"/>
      <c r="AO35" s="4"/>
      <c r="AP35" s="4"/>
      <c r="AQ35" s="4"/>
      <c r="AR35" s="4"/>
      <c r="AS35" s="4"/>
      <c r="AT35" s="4"/>
      <c r="AU35" s="4"/>
      <c r="AV35" s="4"/>
      <c r="AW35" s="4"/>
      <c r="AX35" s="4"/>
    </row>
    <row r="36" spans="2:50" ht="21.75" customHeight="1" thickTop="1" x14ac:dyDescent="0.3">
      <c r="B36" s="8"/>
      <c r="C36" s="21"/>
      <c r="D36" s="21"/>
      <c r="E36" s="13"/>
      <c r="F36" s="14"/>
      <c r="G36" s="13"/>
      <c r="H36" s="236"/>
      <c r="I36" s="21"/>
      <c r="J36" s="21"/>
      <c r="K36" s="21"/>
      <c r="L36" s="117"/>
      <c r="M36" s="117"/>
      <c r="N36" s="117"/>
      <c r="O36" s="21"/>
      <c r="P36" s="238"/>
      <c r="Q36" s="21"/>
      <c r="R36" s="17"/>
      <c r="S36" s="5"/>
      <c r="T36" s="272" t="s">
        <v>56</v>
      </c>
      <c r="U36" s="273"/>
      <c r="V36" s="276">
        <f>SUMIFS(D7:D57,Q7:Q57,"X")</f>
        <v>0</v>
      </c>
      <c r="W36" s="276">
        <v>300</v>
      </c>
      <c r="X36" s="278">
        <f t="shared" si="3"/>
        <v>300</v>
      </c>
      <c r="Y36" s="4"/>
      <c r="Z36" s="4"/>
      <c r="AA36" s="316"/>
      <c r="AB36" s="317"/>
      <c r="AC36" s="318"/>
      <c r="AD36" s="4"/>
      <c r="AE36" s="4"/>
      <c r="AF36" s="4"/>
      <c r="AG36" s="4"/>
      <c r="AH36" s="4"/>
      <c r="AI36" s="4"/>
      <c r="AJ36" s="4"/>
      <c r="AK36" s="4"/>
      <c r="AL36" s="4"/>
      <c r="AM36" s="4"/>
      <c r="AN36" s="4"/>
      <c r="AO36" s="4"/>
      <c r="AP36" s="4"/>
      <c r="AQ36" s="4"/>
      <c r="AR36" s="4"/>
      <c r="AS36" s="4"/>
      <c r="AT36" s="4"/>
      <c r="AU36" s="4"/>
      <c r="AV36" s="4"/>
      <c r="AW36" s="4"/>
      <c r="AX36" s="4"/>
    </row>
    <row r="37" spans="2:50" ht="24.75" customHeight="1" thickBot="1" x14ac:dyDescent="0.35">
      <c r="B37" s="28"/>
      <c r="C37" s="30"/>
      <c r="D37" s="30"/>
      <c r="E37" s="68"/>
      <c r="F37" s="69"/>
      <c r="G37" s="68"/>
      <c r="H37" s="237"/>
      <c r="I37" s="30"/>
      <c r="J37" s="30"/>
      <c r="K37" s="30"/>
      <c r="L37" s="118"/>
      <c r="M37" s="118"/>
      <c r="N37" s="118"/>
      <c r="O37" s="30"/>
      <c r="P37" s="239"/>
      <c r="Q37" s="30"/>
      <c r="R37" s="79"/>
      <c r="S37" s="5"/>
      <c r="T37" s="274"/>
      <c r="U37" s="275"/>
      <c r="V37" s="277"/>
      <c r="W37" s="277"/>
      <c r="X37" s="279"/>
      <c r="Y37" s="4"/>
      <c r="Z37" s="4"/>
      <c r="AF37" s="4"/>
      <c r="AG37" s="4"/>
      <c r="AH37" s="4"/>
      <c r="AI37" s="4"/>
      <c r="AJ37" s="4"/>
      <c r="AK37" s="4"/>
      <c r="AL37" s="4"/>
      <c r="AM37" s="4"/>
      <c r="AN37" s="4"/>
      <c r="AO37" s="4"/>
      <c r="AP37" s="4"/>
      <c r="AQ37" s="4"/>
      <c r="AR37" s="4"/>
      <c r="AS37" s="4"/>
      <c r="AT37" s="4"/>
      <c r="AU37" s="4"/>
      <c r="AV37" s="4"/>
      <c r="AW37" s="4"/>
      <c r="AX37" s="4"/>
    </row>
    <row r="38" spans="2:50" ht="27.75" customHeight="1" x14ac:dyDescent="0.3">
      <c r="B38" s="345" t="s">
        <v>132</v>
      </c>
      <c r="C38" s="346"/>
      <c r="D38" s="346"/>
      <c r="E38" s="346"/>
      <c r="F38" s="346"/>
      <c r="G38" s="346"/>
      <c r="H38" s="346"/>
      <c r="I38" s="346"/>
      <c r="J38" s="346"/>
      <c r="K38" s="346"/>
      <c r="L38" s="346"/>
      <c r="M38" s="346"/>
      <c r="N38" s="346"/>
      <c r="O38" s="346"/>
      <c r="P38" s="346"/>
      <c r="Q38" s="346"/>
      <c r="R38" s="347"/>
      <c r="S38" s="5"/>
      <c r="T38" s="296" t="s">
        <v>64</v>
      </c>
      <c r="U38" s="297"/>
      <c r="V38" s="297"/>
      <c r="W38" s="297"/>
      <c r="X38" s="298"/>
      <c r="Y38" s="4"/>
      <c r="Z38" s="4"/>
      <c r="AF38" s="4"/>
      <c r="AG38" s="4"/>
      <c r="AH38" s="4"/>
      <c r="AI38" s="4"/>
      <c r="AJ38" s="4"/>
      <c r="AK38" s="4"/>
      <c r="AL38" s="4"/>
      <c r="AM38" s="4"/>
      <c r="AN38" s="4"/>
      <c r="AO38" s="4"/>
      <c r="AP38" s="4"/>
      <c r="AQ38" s="4"/>
      <c r="AR38" s="4"/>
      <c r="AS38" s="4"/>
      <c r="AT38" s="4"/>
      <c r="AU38" s="4"/>
      <c r="AV38" s="4"/>
      <c r="AW38" s="4"/>
      <c r="AX38" s="4"/>
    </row>
    <row r="39" spans="2:50" ht="27.75" customHeight="1" x14ac:dyDescent="0.3">
      <c r="B39" s="348"/>
      <c r="C39" s="349"/>
      <c r="D39" s="349"/>
      <c r="E39" s="349"/>
      <c r="F39" s="349"/>
      <c r="G39" s="349"/>
      <c r="H39" s="349"/>
      <c r="I39" s="349"/>
      <c r="J39" s="349"/>
      <c r="K39" s="349"/>
      <c r="L39" s="349"/>
      <c r="M39" s="349"/>
      <c r="N39" s="349"/>
      <c r="O39" s="349"/>
      <c r="P39" s="349"/>
      <c r="Q39" s="349"/>
      <c r="R39" s="350"/>
      <c r="S39" s="5"/>
      <c r="T39" s="299"/>
      <c r="U39" s="300"/>
      <c r="V39" s="300"/>
      <c r="W39" s="300"/>
      <c r="X39" s="301"/>
      <c r="Y39" s="4"/>
      <c r="AF39" s="4"/>
      <c r="AG39" s="4"/>
      <c r="AH39" s="4"/>
      <c r="AI39" s="4"/>
      <c r="AJ39" s="4"/>
      <c r="AK39" s="4"/>
      <c r="AL39" s="4"/>
      <c r="AM39" s="4"/>
      <c r="AN39" s="4"/>
      <c r="AO39" s="4"/>
      <c r="AP39" s="4"/>
      <c r="AQ39" s="4"/>
      <c r="AR39" s="4"/>
      <c r="AS39" s="4"/>
      <c r="AT39" s="4"/>
      <c r="AU39" s="4"/>
      <c r="AV39" s="4"/>
      <c r="AW39" s="4"/>
    </row>
    <row r="40" spans="2:50" ht="25.5" customHeight="1" x14ac:dyDescent="0.35">
      <c r="B40" s="243"/>
      <c r="C40" s="244"/>
      <c r="D40" s="244"/>
      <c r="E40" s="244"/>
      <c r="F40" s="245" t="s">
        <v>36</v>
      </c>
      <c r="G40" s="246" t="s">
        <v>37</v>
      </c>
      <c r="H40" s="359" t="s">
        <v>122</v>
      </c>
      <c r="I40" s="353" t="s">
        <v>48</v>
      </c>
      <c r="J40" s="353"/>
      <c r="K40" s="353"/>
      <c r="L40" s="354" t="s">
        <v>122</v>
      </c>
      <c r="M40" s="355"/>
      <c r="N40" s="344" t="s">
        <v>121</v>
      </c>
      <c r="O40" s="324" t="s">
        <v>47</v>
      </c>
      <c r="P40" s="358" t="s">
        <v>122</v>
      </c>
      <c r="Q40" s="344" t="s">
        <v>60</v>
      </c>
      <c r="R40" s="351" t="s">
        <v>16</v>
      </c>
      <c r="T40" s="291" t="s">
        <v>65</v>
      </c>
      <c r="U40" s="292"/>
      <c r="V40" s="292"/>
      <c r="W40" s="268" t="s">
        <v>92</v>
      </c>
      <c r="X40" s="269"/>
      <c r="AD40" s="4"/>
      <c r="AE40" s="4"/>
      <c r="AF40" s="4"/>
      <c r="AG40" s="4"/>
      <c r="AH40" s="4"/>
      <c r="AI40" s="4"/>
      <c r="AJ40" s="4"/>
      <c r="AK40" s="4"/>
      <c r="AL40" s="4"/>
      <c r="AM40" s="4"/>
      <c r="AN40" s="4"/>
      <c r="AO40" s="4"/>
      <c r="AP40" s="4"/>
      <c r="AQ40" s="4"/>
      <c r="AR40" s="4"/>
    </row>
    <row r="41" spans="2:50" ht="30" customHeight="1" x14ac:dyDescent="0.3">
      <c r="B41" s="247" t="s">
        <v>44</v>
      </c>
      <c r="C41" s="201" t="s">
        <v>39</v>
      </c>
      <c r="D41" s="248" t="s">
        <v>3</v>
      </c>
      <c r="E41" s="201" t="s">
        <v>15</v>
      </c>
      <c r="F41" s="202"/>
      <c r="G41" s="246"/>
      <c r="H41" s="360"/>
      <c r="I41" s="203" t="s">
        <v>45</v>
      </c>
      <c r="J41" s="204" t="s">
        <v>6</v>
      </c>
      <c r="K41" s="203" t="s">
        <v>61</v>
      </c>
      <c r="L41" s="356"/>
      <c r="M41" s="357"/>
      <c r="N41" s="361"/>
      <c r="O41" s="325"/>
      <c r="P41" s="358"/>
      <c r="Q41" s="332"/>
      <c r="R41" s="352"/>
      <c r="T41" s="293"/>
      <c r="U41" s="294"/>
      <c r="V41" s="294"/>
      <c r="W41" s="270"/>
      <c r="X41" s="271"/>
      <c r="AD41" s="4"/>
      <c r="AE41" s="4"/>
      <c r="AF41" s="4"/>
      <c r="AG41" s="4"/>
      <c r="AH41" s="4"/>
      <c r="AI41" s="4"/>
      <c r="AJ41" s="4"/>
      <c r="AK41" s="4"/>
      <c r="AL41" s="4"/>
      <c r="AM41" s="4"/>
      <c r="AN41" s="4"/>
      <c r="AO41" s="4"/>
      <c r="AP41" s="4"/>
      <c r="AQ41" s="4"/>
      <c r="AR41" s="4"/>
    </row>
    <row r="42" spans="2:50" ht="21.75" customHeight="1" x14ac:dyDescent="0.3">
      <c r="B42" s="19"/>
      <c r="C42" s="23"/>
      <c r="D42" s="24"/>
      <c r="E42" s="25"/>
      <c r="F42" s="21"/>
      <c r="G42" s="21"/>
      <c r="H42" s="242"/>
      <c r="I42" s="26"/>
      <c r="J42" s="26"/>
      <c r="K42" s="26"/>
      <c r="L42" s="242"/>
      <c r="M42" s="242"/>
      <c r="N42" s="26"/>
      <c r="O42" s="26"/>
      <c r="P42" s="242"/>
      <c r="Q42" s="150"/>
      <c r="R42" s="145"/>
      <c r="T42" s="282" t="s">
        <v>71</v>
      </c>
      <c r="U42" s="283"/>
      <c r="V42" s="283"/>
      <c r="W42" s="264" t="str">
        <f>IF(AND(Y8=0,V22&gt;14.9),"JA!","Nej")</f>
        <v>Nej</v>
      </c>
      <c r="X42" s="265"/>
      <c r="AD42" s="4"/>
      <c r="AE42" s="4"/>
      <c r="AF42" s="4"/>
      <c r="AG42" s="4"/>
      <c r="AH42" s="4"/>
      <c r="AI42" s="4"/>
      <c r="AJ42" s="4"/>
      <c r="AK42" s="4"/>
      <c r="AL42" s="4"/>
      <c r="AM42" s="4"/>
      <c r="AN42" s="4"/>
      <c r="AO42" s="4"/>
      <c r="AP42" s="4"/>
      <c r="AQ42" s="4"/>
      <c r="AR42" s="4"/>
    </row>
    <row r="43" spans="2:50" ht="21.75" customHeight="1" x14ac:dyDescent="0.3">
      <c r="B43" s="8"/>
      <c r="C43" s="23"/>
      <c r="D43" s="24"/>
      <c r="E43" s="25"/>
      <c r="F43" s="21"/>
      <c r="G43" s="21"/>
      <c r="H43" s="242"/>
      <c r="I43" s="26"/>
      <c r="J43" s="26"/>
      <c r="K43" s="26"/>
      <c r="L43" s="242"/>
      <c r="M43" s="242"/>
      <c r="N43" s="26"/>
      <c r="O43" s="26"/>
      <c r="P43" s="242"/>
      <c r="Q43" s="150"/>
      <c r="R43" s="145"/>
      <c r="T43" s="282"/>
      <c r="U43" s="283"/>
      <c r="V43" s="283"/>
      <c r="W43" s="264"/>
      <c r="X43" s="265"/>
      <c r="AD43" s="4"/>
      <c r="AE43" s="4"/>
      <c r="AF43" s="4"/>
      <c r="AG43" s="4"/>
      <c r="AH43" s="4"/>
      <c r="AI43" s="4"/>
      <c r="AJ43" s="4"/>
      <c r="AK43" s="4"/>
      <c r="AL43" s="4"/>
      <c r="AM43" s="4"/>
      <c r="AN43" s="4"/>
      <c r="AO43" s="4"/>
      <c r="AP43" s="4"/>
      <c r="AQ43" s="4"/>
      <c r="AR43" s="4"/>
    </row>
    <row r="44" spans="2:50" ht="21.75" customHeight="1" x14ac:dyDescent="0.3">
      <c r="B44" s="8"/>
      <c r="C44" s="23"/>
      <c r="D44" s="24"/>
      <c r="E44" s="25"/>
      <c r="F44" s="21"/>
      <c r="G44" s="21"/>
      <c r="H44" s="242"/>
      <c r="I44" s="26"/>
      <c r="J44" s="26"/>
      <c r="K44" s="26"/>
      <c r="L44" s="242"/>
      <c r="M44" s="242"/>
      <c r="N44" s="26"/>
      <c r="O44" s="26"/>
      <c r="P44" s="242"/>
      <c r="Q44" s="150"/>
      <c r="R44" s="145"/>
      <c r="T44" s="282" t="s">
        <v>66</v>
      </c>
      <c r="U44" s="283"/>
      <c r="V44" s="283"/>
      <c r="W44" s="280" t="str">
        <f>IF(AND(Y8=0,V22&gt;14.9),"JA!","Nej")</f>
        <v>Nej</v>
      </c>
      <c r="X44" s="281"/>
      <c r="AD44" s="4"/>
      <c r="AE44" s="4"/>
      <c r="AF44" s="4"/>
      <c r="AG44" s="4"/>
      <c r="AH44" s="4"/>
      <c r="AI44" s="4"/>
      <c r="AJ44" s="4"/>
      <c r="AK44" s="4"/>
      <c r="AL44" s="4"/>
      <c r="AM44" s="4"/>
      <c r="AN44" s="4"/>
      <c r="AO44" s="4"/>
      <c r="AP44" s="4"/>
      <c r="AQ44" s="4"/>
      <c r="AR44" s="4"/>
    </row>
    <row r="45" spans="2:50" ht="21.75" customHeight="1" x14ac:dyDescent="0.3">
      <c r="B45" s="8"/>
      <c r="C45" s="23"/>
      <c r="D45" s="24"/>
      <c r="E45" s="25"/>
      <c r="F45" s="21"/>
      <c r="G45" s="21"/>
      <c r="H45" s="242"/>
      <c r="I45" s="26"/>
      <c r="J45" s="26"/>
      <c r="K45" s="26"/>
      <c r="L45" s="242"/>
      <c r="M45" s="242"/>
      <c r="N45" s="26"/>
      <c r="O45" s="26"/>
      <c r="P45" s="242"/>
      <c r="Q45" s="150"/>
      <c r="R45" s="145"/>
      <c r="T45" s="282"/>
      <c r="U45" s="283"/>
      <c r="V45" s="283"/>
      <c r="W45" s="280"/>
      <c r="X45" s="281"/>
      <c r="AD45" s="4"/>
      <c r="AE45" s="4"/>
      <c r="AF45" s="4"/>
      <c r="AG45" s="4"/>
      <c r="AH45" s="4"/>
      <c r="AI45" s="4"/>
      <c r="AJ45" s="4"/>
      <c r="AK45" s="4"/>
      <c r="AL45" s="4"/>
      <c r="AM45" s="4"/>
      <c r="AN45" s="4"/>
      <c r="AO45" s="4"/>
      <c r="AP45" s="4"/>
      <c r="AQ45" s="4"/>
      <c r="AR45" s="4"/>
    </row>
    <row r="46" spans="2:50" ht="21.75" customHeight="1" x14ac:dyDescent="0.3">
      <c r="B46" s="8"/>
      <c r="C46" s="23"/>
      <c r="D46" s="24"/>
      <c r="E46" s="25"/>
      <c r="F46" s="21"/>
      <c r="G46" s="21"/>
      <c r="H46" s="242"/>
      <c r="I46" s="26"/>
      <c r="J46" s="26"/>
      <c r="K46" s="26"/>
      <c r="L46" s="242"/>
      <c r="M46" s="242"/>
      <c r="N46" s="26"/>
      <c r="O46" s="26"/>
      <c r="P46" s="242"/>
      <c r="Q46" s="150"/>
      <c r="R46" s="145"/>
      <c r="T46" s="282" t="s">
        <v>67</v>
      </c>
      <c r="U46" s="283"/>
      <c r="V46" s="283"/>
      <c r="W46" s="280" t="str">
        <f>IF(Y8=0,"JA!","Nej")</f>
        <v>Nej</v>
      </c>
      <c r="X46" s="281"/>
      <c r="AD46" s="4"/>
      <c r="AE46" s="4"/>
      <c r="AF46" s="4"/>
      <c r="AG46" s="4"/>
      <c r="AH46" s="4"/>
      <c r="AI46" s="4"/>
      <c r="AJ46" s="4"/>
      <c r="AK46" s="4"/>
      <c r="AL46" s="4"/>
      <c r="AM46" s="4"/>
      <c r="AN46" s="4"/>
      <c r="AO46" s="4"/>
      <c r="AP46" s="4"/>
      <c r="AQ46" s="4"/>
      <c r="AR46" s="4"/>
    </row>
    <row r="47" spans="2:50" ht="27.75" customHeight="1" x14ac:dyDescent="0.3">
      <c r="B47" s="8"/>
      <c r="C47" s="23"/>
      <c r="D47" s="24"/>
      <c r="E47" s="25"/>
      <c r="F47" s="21"/>
      <c r="G47" s="21"/>
      <c r="H47" s="242"/>
      <c r="I47" s="26"/>
      <c r="J47" s="26"/>
      <c r="K47" s="26"/>
      <c r="L47" s="242"/>
      <c r="M47" s="242"/>
      <c r="N47" s="26"/>
      <c r="O47" s="26"/>
      <c r="P47" s="242"/>
      <c r="Q47" s="150"/>
      <c r="R47" s="145"/>
      <c r="T47" s="282"/>
      <c r="U47" s="283"/>
      <c r="V47" s="283"/>
      <c r="W47" s="280"/>
      <c r="X47" s="281"/>
      <c r="AD47" s="4"/>
      <c r="AE47" s="4"/>
      <c r="AF47" s="4"/>
      <c r="AG47" s="4"/>
      <c r="AH47" s="4"/>
      <c r="AI47" s="4"/>
      <c r="AJ47" s="4"/>
      <c r="AK47" s="4"/>
      <c r="AL47" s="4"/>
      <c r="AM47" s="4"/>
      <c r="AN47" s="4"/>
      <c r="AO47" s="4"/>
      <c r="AP47" s="4"/>
      <c r="AQ47" s="4"/>
      <c r="AR47" s="4"/>
    </row>
    <row r="48" spans="2:50" ht="21.75" customHeight="1" x14ac:dyDescent="0.3">
      <c r="B48" s="18"/>
      <c r="C48" s="80"/>
      <c r="D48" s="81"/>
      <c r="E48" s="81"/>
      <c r="F48" s="21"/>
      <c r="G48" s="25"/>
      <c r="H48" s="242"/>
      <c r="I48" s="26"/>
      <c r="J48" s="26"/>
      <c r="K48" s="26"/>
      <c r="L48" s="242"/>
      <c r="M48" s="242"/>
      <c r="N48" s="26"/>
      <c r="O48" s="26"/>
      <c r="P48" s="242"/>
      <c r="Q48" s="150"/>
      <c r="R48" s="145"/>
      <c r="T48" s="282" t="s">
        <v>73</v>
      </c>
      <c r="U48" s="283"/>
      <c r="V48" s="283"/>
      <c r="W48" s="280" t="str">
        <f>IF(AND(Y8=0,V24&gt;89.9),"JA!","Nej")</f>
        <v>Nej</v>
      </c>
      <c r="X48" s="281"/>
      <c r="AD48" s="4"/>
      <c r="AE48" s="4"/>
      <c r="AF48" s="4"/>
      <c r="AG48" s="4"/>
      <c r="AH48" s="4"/>
      <c r="AI48" s="4"/>
      <c r="AJ48" s="4"/>
      <c r="AK48" s="4"/>
      <c r="AL48" s="4"/>
      <c r="AM48" s="4"/>
      <c r="AN48" s="4"/>
      <c r="AO48" s="4"/>
      <c r="AP48" s="4"/>
      <c r="AQ48" s="4"/>
      <c r="AR48" s="4"/>
    </row>
    <row r="49" spans="2:50" ht="21.75" customHeight="1" x14ac:dyDescent="0.3">
      <c r="B49" s="8"/>
      <c r="C49" s="21"/>
      <c r="D49" s="25"/>
      <c r="E49" s="25"/>
      <c r="F49" s="21"/>
      <c r="G49" s="21"/>
      <c r="H49" s="242"/>
      <c r="I49" s="26"/>
      <c r="J49" s="26"/>
      <c r="K49" s="26"/>
      <c r="L49" s="242"/>
      <c r="M49" s="242"/>
      <c r="N49" s="26"/>
      <c r="O49" s="26"/>
      <c r="P49" s="242"/>
      <c r="Q49" s="150"/>
      <c r="R49" s="145"/>
      <c r="T49" s="282"/>
      <c r="U49" s="283"/>
      <c r="V49" s="283"/>
      <c r="W49" s="280"/>
      <c r="X49" s="281"/>
      <c r="AD49" s="4"/>
      <c r="AE49" s="4"/>
      <c r="AF49" s="4"/>
      <c r="AG49" s="4"/>
      <c r="AH49" s="4"/>
      <c r="AI49" s="4"/>
      <c r="AJ49" s="4"/>
      <c r="AK49" s="4"/>
      <c r="AL49" s="4"/>
      <c r="AM49" s="4"/>
      <c r="AN49" s="4"/>
      <c r="AO49" s="4"/>
      <c r="AP49" s="4"/>
      <c r="AQ49" s="4"/>
      <c r="AR49" s="4"/>
    </row>
    <row r="50" spans="2:50" ht="21.75" customHeight="1" x14ac:dyDescent="0.3">
      <c r="B50" s="18"/>
      <c r="C50" s="82"/>
      <c r="D50" s="82"/>
      <c r="E50" s="82"/>
      <c r="F50" s="82"/>
      <c r="G50" s="21"/>
      <c r="H50" s="242"/>
      <c r="I50" s="21"/>
      <c r="J50" s="21"/>
      <c r="K50" s="21"/>
      <c r="L50" s="242"/>
      <c r="M50" s="242"/>
      <c r="N50" s="21"/>
      <c r="O50" s="21"/>
      <c r="P50" s="242"/>
      <c r="Q50" s="150"/>
      <c r="R50" s="145"/>
      <c r="T50" s="282" t="s">
        <v>68</v>
      </c>
      <c r="U50" s="283"/>
      <c r="V50" s="283"/>
      <c r="W50" s="264" t="str">
        <f>IF(AND(Y8=0,V23&gt;29.9,V24&gt;14.9),"JA!","Nej")</f>
        <v>Nej</v>
      </c>
      <c r="X50" s="265"/>
      <c r="AD50" s="4"/>
      <c r="AE50" s="4"/>
      <c r="AF50" s="4"/>
      <c r="AG50" s="4"/>
      <c r="AH50" s="4"/>
      <c r="AI50" s="4"/>
      <c r="AJ50" s="4"/>
      <c r="AK50" s="4"/>
      <c r="AL50" s="4"/>
      <c r="AM50" s="4"/>
      <c r="AN50" s="4"/>
      <c r="AO50" s="4"/>
      <c r="AP50" s="4"/>
      <c r="AQ50" s="4"/>
      <c r="AR50" s="4"/>
    </row>
    <row r="51" spans="2:50" ht="21.75" customHeight="1" x14ac:dyDescent="0.3">
      <c r="B51" s="8"/>
      <c r="C51" s="21"/>
      <c r="D51" s="13"/>
      <c r="E51" s="13"/>
      <c r="F51" s="14"/>
      <c r="G51" s="13"/>
      <c r="H51" s="242"/>
      <c r="I51" s="20"/>
      <c r="J51" s="20"/>
      <c r="K51" s="20"/>
      <c r="L51" s="242"/>
      <c r="M51" s="242"/>
      <c r="N51" s="20"/>
      <c r="O51" s="13"/>
      <c r="P51" s="242"/>
      <c r="Q51" s="150"/>
      <c r="R51" s="145"/>
      <c r="T51" s="282"/>
      <c r="U51" s="283"/>
      <c r="V51" s="283"/>
      <c r="W51" s="264"/>
      <c r="X51" s="265"/>
      <c r="AD51" s="4"/>
      <c r="AE51" s="4"/>
      <c r="AF51" s="4"/>
      <c r="AG51" s="4"/>
      <c r="AH51" s="4"/>
      <c r="AI51" s="4"/>
      <c r="AJ51" s="4"/>
      <c r="AK51" s="4"/>
      <c r="AL51" s="4"/>
      <c r="AM51" s="4"/>
      <c r="AN51" s="4"/>
      <c r="AO51" s="4"/>
      <c r="AP51" s="4"/>
      <c r="AQ51" s="4"/>
      <c r="AR51" s="4"/>
      <c r="AS51" s="4"/>
    </row>
    <row r="52" spans="2:50" ht="21.75" customHeight="1" x14ac:dyDescent="0.3">
      <c r="B52" s="8"/>
      <c r="C52" s="21"/>
      <c r="D52" s="13"/>
      <c r="E52" s="13"/>
      <c r="F52" s="14"/>
      <c r="G52" s="13"/>
      <c r="H52" s="242"/>
      <c r="I52" s="20"/>
      <c r="J52" s="20"/>
      <c r="K52" s="20"/>
      <c r="L52" s="242"/>
      <c r="M52" s="242"/>
      <c r="N52" s="20"/>
      <c r="O52" s="13"/>
      <c r="P52" s="242"/>
      <c r="Q52" s="150"/>
      <c r="R52" s="145"/>
      <c r="T52" s="282" t="s">
        <v>69</v>
      </c>
      <c r="U52" s="283"/>
      <c r="V52" s="283"/>
      <c r="W52" s="264" t="str">
        <f>IF(Y8=0,"JA!","Nej")</f>
        <v>Nej</v>
      </c>
      <c r="X52" s="265"/>
      <c r="AD52" s="4"/>
      <c r="AE52" s="4"/>
      <c r="AF52" s="4"/>
      <c r="AG52" s="4"/>
      <c r="AH52" s="4"/>
      <c r="AI52" s="4"/>
      <c r="AJ52" s="4"/>
      <c r="AK52" s="4"/>
      <c r="AL52" s="4"/>
      <c r="AM52" s="4"/>
      <c r="AN52" s="4"/>
      <c r="AO52" s="4"/>
      <c r="AP52" s="4"/>
      <c r="AQ52" s="4"/>
      <c r="AR52" s="4"/>
      <c r="AS52" s="4"/>
    </row>
    <row r="53" spans="2:50" ht="21.75" customHeight="1" thickBot="1" x14ac:dyDescent="0.35">
      <c r="B53" s="8"/>
      <c r="C53" s="21"/>
      <c r="D53" s="13"/>
      <c r="E53" s="13"/>
      <c r="F53" s="14"/>
      <c r="G53" s="13"/>
      <c r="H53" s="242"/>
      <c r="I53" s="20"/>
      <c r="J53" s="20"/>
      <c r="K53" s="20"/>
      <c r="L53" s="242"/>
      <c r="M53" s="242"/>
      <c r="N53" s="20"/>
      <c r="O53" s="13"/>
      <c r="P53" s="242"/>
      <c r="Q53" s="150"/>
      <c r="R53" s="145"/>
      <c r="T53" s="284"/>
      <c r="U53" s="285"/>
      <c r="V53" s="285"/>
      <c r="W53" s="266"/>
      <c r="X53" s="267"/>
      <c r="AD53" s="4"/>
      <c r="AE53" s="4"/>
      <c r="AF53" s="4"/>
      <c r="AG53" s="4"/>
      <c r="AH53" s="4"/>
      <c r="AI53" s="4"/>
      <c r="AJ53" s="4"/>
      <c r="AK53" s="4"/>
      <c r="AL53" s="4"/>
      <c r="AM53" s="4"/>
      <c r="AN53" s="4"/>
      <c r="AO53" s="4"/>
      <c r="AP53" s="4"/>
      <c r="AQ53" s="4"/>
      <c r="AR53" s="4"/>
      <c r="AS53" s="4"/>
    </row>
    <row r="54" spans="2:50" ht="21.75" customHeight="1" x14ac:dyDescent="0.3">
      <c r="B54" s="8"/>
      <c r="C54" s="21"/>
      <c r="D54" s="21"/>
      <c r="E54" s="13"/>
      <c r="F54" s="14"/>
      <c r="G54" s="13"/>
      <c r="H54" s="242"/>
      <c r="I54" s="21"/>
      <c r="J54" s="21"/>
      <c r="K54" s="21"/>
      <c r="L54" s="242"/>
      <c r="M54" s="242"/>
      <c r="N54" s="21"/>
      <c r="O54" s="21"/>
      <c r="P54" s="242"/>
      <c r="Q54" s="150"/>
      <c r="R54" s="145"/>
      <c r="Y54" s="4"/>
      <c r="Z54" s="4"/>
      <c r="AA54" s="4"/>
      <c r="AB54" s="4"/>
      <c r="AC54" s="4"/>
      <c r="AD54" s="4"/>
      <c r="AE54" s="4"/>
      <c r="AF54" s="4"/>
      <c r="AG54" s="4"/>
      <c r="AH54" s="4"/>
      <c r="AI54" s="4"/>
      <c r="AJ54" s="4"/>
      <c r="AK54" s="4"/>
      <c r="AL54" s="4"/>
      <c r="AM54" s="4"/>
      <c r="AN54" s="4"/>
      <c r="AO54" s="4"/>
      <c r="AP54" s="4"/>
      <c r="AQ54" s="4"/>
      <c r="AR54" s="4"/>
      <c r="AS54" s="4"/>
    </row>
    <row r="55" spans="2:50" ht="21.75" customHeight="1" x14ac:dyDescent="0.3">
      <c r="B55" s="8"/>
      <c r="C55" s="21"/>
      <c r="D55" s="21"/>
      <c r="E55" s="13"/>
      <c r="F55" s="14"/>
      <c r="G55" s="13"/>
      <c r="H55" s="242"/>
      <c r="I55" s="21"/>
      <c r="J55" s="21"/>
      <c r="K55" s="21"/>
      <c r="L55" s="242"/>
      <c r="M55" s="242"/>
      <c r="N55" s="21"/>
      <c r="O55" s="21"/>
      <c r="P55" s="242"/>
      <c r="Q55" s="150"/>
      <c r="R55" s="145"/>
      <c r="S55" s="5"/>
      <c r="Y55" s="4"/>
      <c r="Z55" s="4"/>
      <c r="AA55" s="4"/>
      <c r="AB55" s="4"/>
      <c r="AC55" s="4"/>
      <c r="AD55" s="4"/>
      <c r="AE55" s="4"/>
      <c r="AF55" s="4"/>
      <c r="AG55" s="4"/>
      <c r="AH55" s="4"/>
      <c r="AI55" s="4"/>
      <c r="AJ55" s="4"/>
      <c r="AK55" s="4"/>
      <c r="AL55" s="4"/>
      <c r="AM55" s="4"/>
      <c r="AN55" s="4"/>
      <c r="AO55" s="4"/>
      <c r="AP55" s="4"/>
      <c r="AQ55" s="4"/>
      <c r="AR55" s="4"/>
      <c r="AS55" s="4"/>
    </row>
    <row r="56" spans="2:50" ht="21.75" customHeight="1" x14ac:dyDescent="0.3">
      <c r="B56" s="8"/>
      <c r="C56" s="21"/>
      <c r="D56" s="21"/>
      <c r="E56" s="21"/>
      <c r="F56" s="21"/>
      <c r="G56" s="21"/>
      <c r="H56" s="242"/>
      <c r="I56" s="21"/>
      <c r="J56" s="21"/>
      <c r="K56" s="21"/>
      <c r="L56" s="242"/>
      <c r="M56" s="242"/>
      <c r="N56" s="21"/>
      <c r="O56" s="21"/>
      <c r="P56" s="242"/>
      <c r="Q56" s="150"/>
      <c r="R56" s="145"/>
      <c r="S56" s="5"/>
      <c r="Y56" s="4"/>
      <c r="Z56" s="4"/>
      <c r="AA56" s="4"/>
      <c r="AB56" s="4"/>
      <c r="AC56" s="4"/>
      <c r="AD56" s="4"/>
      <c r="AE56" s="4"/>
      <c r="AF56" s="4"/>
      <c r="AG56" s="4"/>
      <c r="AH56" s="4"/>
      <c r="AI56" s="4"/>
      <c r="AJ56" s="4"/>
      <c r="AK56" s="4"/>
      <c r="AL56" s="4"/>
      <c r="AM56" s="4"/>
      <c r="AN56" s="4"/>
      <c r="AO56" s="4"/>
      <c r="AP56" s="4"/>
      <c r="AQ56" s="4"/>
      <c r="AR56" s="4"/>
      <c r="AS56" s="4"/>
    </row>
    <row r="57" spans="2:50" ht="21.75" customHeight="1" thickBot="1" x14ac:dyDescent="0.35">
      <c r="B57" s="28"/>
      <c r="C57" s="30"/>
      <c r="D57" s="30"/>
      <c r="E57" s="30"/>
      <c r="F57" s="30"/>
      <c r="G57" s="21"/>
      <c r="H57" s="242"/>
      <c r="I57" s="21"/>
      <c r="J57" s="21"/>
      <c r="K57" s="21"/>
      <c r="L57" s="242"/>
      <c r="M57" s="242"/>
      <c r="N57" s="21"/>
      <c r="O57" s="21"/>
      <c r="P57" s="242"/>
      <c r="Q57" s="151"/>
      <c r="R57" s="32"/>
      <c r="S57" s="5"/>
      <c r="Y57" s="4"/>
      <c r="Z57" s="4"/>
      <c r="AA57" s="4"/>
      <c r="AB57" s="4"/>
      <c r="AC57" s="4"/>
      <c r="AD57" s="4"/>
      <c r="AE57" s="4"/>
      <c r="AF57" s="4"/>
      <c r="AG57" s="4"/>
      <c r="AH57" s="4"/>
      <c r="AI57" s="4"/>
      <c r="AJ57" s="4"/>
      <c r="AK57" s="4"/>
      <c r="AL57" s="4"/>
      <c r="AM57" s="4"/>
      <c r="AN57" s="4"/>
      <c r="AO57" s="4"/>
      <c r="AP57" s="4"/>
      <c r="AQ57" s="4"/>
      <c r="AR57" s="4"/>
      <c r="AS57" s="4"/>
    </row>
    <row r="58" spans="2:50" ht="21" customHeight="1" x14ac:dyDescent="0.3">
      <c r="C58" s="4"/>
      <c r="D58" s="4"/>
      <c r="E58" s="4"/>
      <c r="F58" s="4"/>
      <c r="G58" s="4"/>
      <c r="H58" s="4"/>
      <c r="I58" s="4"/>
      <c r="J58" s="4"/>
      <c r="K58" s="4"/>
      <c r="L58" s="119"/>
      <c r="M58" s="119"/>
      <c r="N58" s="119"/>
      <c r="O58" s="4"/>
      <c r="P58" s="4"/>
      <c r="Q58" s="4"/>
      <c r="R58" s="4"/>
      <c r="Y58" s="319"/>
      <c r="Z58" s="4"/>
      <c r="AA58" s="4"/>
      <c r="AB58" s="4"/>
      <c r="AC58" s="4"/>
      <c r="AD58" s="4"/>
      <c r="AE58" s="4"/>
      <c r="AF58" s="4"/>
      <c r="AG58" s="4"/>
      <c r="AH58" s="4"/>
      <c r="AI58" s="4"/>
      <c r="AJ58" s="4"/>
      <c r="AK58" s="4"/>
      <c r="AL58" s="4"/>
      <c r="AM58" s="4"/>
      <c r="AN58" s="4"/>
      <c r="AO58" s="4"/>
      <c r="AP58" s="4"/>
      <c r="AQ58" s="4"/>
      <c r="AR58" s="4"/>
      <c r="AS58" s="4"/>
      <c r="AT58" s="4"/>
      <c r="AU58" s="4"/>
      <c r="AV58" s="4"/>
      <c r="AW58" s="4"/>
      <c r="AX58" s="4"/>
    </row>
    <row r="59" spans="2:50" ht="21" customHeight="1" x14ac:dyDescent="0.3">
      <c r="C59" s="4"/>
      <c r="D59" s="4"/>
      <c r="E59" s="4"/>
      <c r="F59" s="4"/>
      <c r="G59" s="4"/>
      <c r="H59" s="4"/>
      <c r="I59" s="4"/>
      <c r="J59" s="4"/>
      <c r="K59" s="4"/>
      <c r="L59" s="119"/>
      <c r="M59" s="119"/>
      <c r="N59" s="119"/>
      <c r="O59" s="4"/>
      <c r="P59" s="4"/>
      <c r="Q59" s="4"/>
      <c r="R59" s="4"/>
      <c r="Y59" s="319"/>
      <c r="Z59" s="4"/>
      <c r="AA59" s="4"/>
      <c r="AB59" s="4"/>
      <c r="AC59" s="4"/>
      <c r="AD59" s="4"/>
      <c r="AE59" s="4"/>
      <c r="AF59" s="4"/>
      <c r="AG59" s="4"/>
      <c r="AH59" s="4"/>
      <c r="AI59" s="4"/>
      <c r="AJ59" s="4"/>
      <c r="AK59" s="4"/>
      <c r="AL59" s="4"/>
      <c r="AM59" s="4"/>
      <c r="AN59" s="4"/>
      <c r="AO59" s="4"/>
      <c r="AP59" s="4"/>
      <c r="AQ59" s="4"/>
      <c r="AR59" s="4"/>
      <c r="AS59" s="4"/>
      <c r="AT59" s="4"/>
      <c r="AU59" s="4"/>
      <c r="AV59" s="4"/>
      <c r="AW59" s="4"/>
      <c r="AX59" s="4"/>
    </row>
    <row r="60" spans="2:50" ht="21" customHeight="1" x14ac:dyDescent="0.3">
      <c r="C60" s="4"/>
      <c r="D60" s="4"/>
      <c r="E60" s="4"/>
      <c r="F60" s="4"/>
      <c r="G60" s="4"/>
      <c r="H60" s="4"/>
      <c r="I60" s="4"/>
      <c r="J60" s="4"/>
      <c r="K60" s="4"/>
      <c r="L60" s="119"/>
      <c r="M60" s="119"/>
      <c r="N60" s="119"/>
      <c r="O60" s="4"/>
      <c r="P60" s="4"/>
      <c r="Q60" s="4"/>
      <c r="R60" s="4"/>
      <c r="Y60" s="27"/>
      <c r="Z60" s="4"/>
      <c r="AA60" s="4"/>
      <c r="AB60" s="4"/>
      <c r="AC60" s="4"/>
      <c r="AD60" s="4"/>
      <c r="AE60" s="4"/>
      <c r="AF60" s="4"/>
      <c r="AG60" s="4"/>
      <c r="AH60" s="4"/>
      <c r="AI60" s="4"/>
      <c r="AJ60" s="4"/>
      <c r="AK60" s="4"/>
      <c r="AL60" s="4"/>
      <c r="AM60" s="4"/>
      <c r="AN60" s="4"/>
      <c r="AO60" s="4"/>
      <c r="AP60" s="4"/>
      <c r="AQ60" s="4"/>
      <c r="AR60" s="4"/>
      <c r="AS60" s="4"/>
      <c r="AT60" s="4"/>
      <c r="AU60" s="4"/>
      <c r="AV60" s="4"/>
      <c r="AW60" s="4"/>
      <c r="AX60" s="4"/>
    </row>
    <row r="61" spans="2:50" ht="21" customHeight="1" x14ac:dyDescent="0.3">
      <c r="C61" s="4"/>
      <c r="D61" s="4"/>
      <c r="E61" s="4"/>
      <c r="F61" s="4"/>
      <c r="G61" s="4"/>
      <c r="H61" s="4"/>
      <c r="I61" s="4"/>
      <c r="J61" s="4"/>
      <c r="K61" s="4"/>
      <c r="L61" s="119"/>
      <c r="M61" s="119"/>
      <c r="N61" s="119"/>
      <c r="O61" s="4"/>
      <c r="P61" s="4"/>
      <c r="Q61" s="4"/>
      <c r="R61" s="4"/>
      <c r="Y61" s="27"/>
      <c r="Z61" s="4"/>
      <c r="AA61" s="4"/>
      <c r="AB61" s="4"/>
      <c r="AC61" s="4"/>
      <c r="AD61" s="4"/>
      <c r="AE61" s="4"/>
      <c r="AF61" s="4"/>
      <c r="AG61" s="4"/>
      <c r="AH61" s="4"/>
      <c r="AI61" s="4"/>
      <c r="AJ61" s="4"/>
      <c r="AK61" s="4"/>
      <c r="AL61" s="4"/>
      <c r="AM61" s="4"/>
      <c r="AN61" s="4"/>
      <c r="AO61" s="4"/>
      <c r="AP61" s="4"/>
      <c r="AQ61" s="4"/>
      <c r="AR61" s="4"/>
      <c r="AS61" s="4"/>
      <c r="AT61" s="4"/>
      <c r="AU61" s="4"/>
      <c r="AV61" s="4"/>
      <c r="AW61" s="4"/>
      <c r="AX61" s="4"/>
    </row>
    <row r="62" spans="2:50" ht="21" customHeight="1" x14ac:dyDescent="0.3">
      <c r="C62" s="4"/>
      <c r="D62" s="4"/>
      <c r="E62" s="4"/>
      <c r="F62" s="4"/>
      <c r="G62" s="4"/>
      <c r="H62" s="4"/>
      <c r="I62" s="4"/>
      <c r="J62" s="4"/>
      <c r="K62" s="4"/>
      <c r="L62" s="119"/>
      <c r="M62" s="119"/>
      <c r="N62" s="119"/>
      <c r="O62" s="4"/>
      <c r="P62" s="4"/>
      <c r="Q62" s="4"/>
      <c r="R62" s="4"/>
      <c r="S62" s="11"/>
      <c r="Y62" s="27"/>
      <c r="Z62" s="4"/>
      <c r="AA62" s="4"/>
      <c r="AB62" s="4"/>
      <c r="AC62" s="4"/>
      <c r="AD62" s="4"/>
      <c r="AE62" s="4"/>
      <c r="AF62" s="4"/>
      <c r="AG62" s="4"/>
      <c r="AH62" s="4"/>
      <c r="AI62" s="4"/>
      <c r="AJ62" s="4"/>
      <c r="AK62" s="4"/>
      <c r="AL62" s="4"/>
      <c r="AM62" s="4"/>
      <c r="AN62" s="4"/>
      <c r="AO62" s="4"/>
      <c r="AP62" s="4"/>
      <c r="AQ62" s="4"/>
      <c r="AR62" s="4"/>
      <c r="AS62" s="4"/>
      <c r="AT62" s="4"/>
      <c r="AU62" s="4"/>
      <c r="AV62" s="4"/>
      <c r="AW62" s="4"/>
      <c r="AX62" s="4"/>
    </row>
    <row r="63" spans="2:50" ht="21" customHeight="1" x14ac:dyDescent="0.3">
      <c r="C63" s="4"/>
      <c r="D63" s="4"/>
      <c r="E63" s="4"/>
      <c r="F63" s="4"/>
      <c r="G63" s="4"/>
      <c r="H63" s="4"/>
      <c r="I63" s="4"/>
      <c r="J63" s="4"/>
      <c r="K63" s="4"/>
      <c r="L63" s="119"/>
      <c r="M63" s="119"/>
      <c r="N63" s="119"/>
      <c r="O63" s="4"/>
      <c r="P63" s="4"/>
      <c r="Q63" s="4"/>
      <c r="R63" s="4"/>
      <c r="S63" s="11"/>
      <c r="Y63" s="27"/>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2:50" ht="21" customHeight="1" x14ac:dyDescent="0.3">
      <c r="C64" s="4"/>
      <c r="D64" s="4"/>
      <c r="E64" s="4"/>
      <c r="F64" s="4"/>
      <c r="G64" s="4"/>
      <c r="H64" s="4"/>
      <c r="I64" s="4"/>
      <c r="J64" s="4"/>
      <c r="K64" s="4"/>
      <c r="L64" s="119"/>
      <c r="M64" s="119"/>
      <c r="N64" s="119"/>
      <c r="O64" s="4"/>
      <c r="P64" s="4"/>
      <c r="Q64" s="4"/>
      <c r="R64" s="4"/>
      <c r="S64" s="12" t="s">
        <v>20</v>
      </c>
      <c r="T64" s="152"/>
      <c r="Y64" s="27"/>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0" ht="17.25" customHeight="1" x14ac:dyDescent="0.3">
      <c r="C65" s="4"/>
      <c r="D65" s="4"/>
      <c r="E65" s="4"/>
      <c r="F65" s="4"/>
      <c r="G65" s="4"/>
      <c r="H65" s="4"/>
      <c r="I65" s="4"/>
      <c r="J65" s="4"/>
      <c r="K65" s="4"/>
      <c r="L65" s="119"/>
      <c r="M65" s="119"/>
      <c r="N65" s="119"/>
      <c r="O65" s="4"/>
      <c r="P65" s="4"/>
      <c r="Q65" s="4"/>
      <c r="R65" s="4"/>
      <c r="S65" s="12" t="s">
        <v>21</v>
      </c>
      <c r="T65" s="152"/>
      <c r="Y65" s="27"/>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3:50" ht="17.25" customHeight="1" x14ac:dyDescent="0.3">
      <c r="C66" s="4"/>
      <c r="D66" s="4"/>
      <c r="E66" s="4"/>
      <c r="F66" s="4"/>
      <c r="G66" s="4"/>
      <c r="H66" s="4"/>
      <c r="I66" s="4"/>
      <c r="J66" s="4"/>
      <c r="K66" s="4"/>
      <c r="L66" s="119"/>
      <c r="M66" s="119"/>
      <c r="N66" s="119"/>
      <c r="O66" s="4"/>
      <c r="P66" s="4"/>
      <c r="Q66" s="4"/>
      <c r="R66" s="4"/>
      <c r="S66" s="12" t="s">
        <v>17</v>
      </c>
      <c r="T66" s="152"/>
      <c r="Y66" s="27"/>
      <c r="Z66" s="4"/>
      <c r="AA66" s="4"/>
      <c r="AB66" s="4"/>
      <c r="AC66" s="4"/>
      <c r="AD66" s="4"/>
      <c r="AE66" s="4"/>
      <c r="AF66" s="4"/>
      <c r="AG66" s="4"/>
      <c r="AH66" s="4"/>
      <c r="AI66" s="4"/>
      <c r="AJ66" s="4"/>
      <c r="AK66" s="4"/>
      <c r="AL66" s="4"/>
      <c r="AM66" s="4"/>
      <c r="AN66" s="4"/>
      <c r="AO66" s="4"/>
      <c r="AP66" s="4"/>
      <c r="AQ66" s="4"/>
      <c r="AR66" s="4"/>
      <c r="AS66" s="4"/>
      <c r="AT66" s="4"/>
      <c r="AU66" s="4"/>
      <c r="AV66" s="4"/>
      <c r="AW66" s="4"/>
      <c r="AX66" s="4"/>
    </row>
    <row r="67" spans="3:50" ht="17.25" customHeight="1" x14ac:dyDescent="0.3">
      <c r="C67" s="4"/>
      <c r="D67" s="4"/>
      <c r="E67" s="4"/>
      <c r="F67" s="4"/>
      <c r="G67" s="4"/>
      <c r="H67" s="4"/>
      <c r="I67" s="4"/>
      <c r="J67" s="4"/>
      <c r="K67" s="4"/>
      <c r="L67" s="119"/>
      <c r="M67" s="119"/>
      <c r="N67" s="119"/>
      <c r="O67" s="4"/>
      <c r="P67" s="4"/>
      <c r="Q67" s="4"/>
      <c r="R67" s="4"/>
      <c r="S67" s="12" t="s">
        <v>18</v>
      </c>
      <c r="T67" s="152"/>
      <c r="Y67" s="27"/>
      <c r="Z67" s="4"/>
      <c r="AA67" s="4"/>
      <c r="AB67" s="4"/>
      <c r="AC67" s="4"/>
      <c r="AD67" s="4"/>
      <c r="AE67" s="4"/>
      <c r="AF67" s="4"/>
      <c r="AG67" s="4"/>
      <c r="AH67" s="4"/>
      <c r="AI67" s="4"/>
      <c r="AJ67" s="4"/>
      <c r="AK67" s="4"/>
      <c r="AL67" s="4"/>
      <c r="AM67" s="4"/>
      <c r="AN67" s="4"/>
      <c r="AO67" s="4"/>
      <c r="AP67" s="4"/>
      <c r="AQ67" s="4"/>
      <c r="AR67" s="4"/>
      <c r="AS67" s="4"/>
      <c r="AT67" s="4"/>
      <c r="AU67" s="4"/>
      <c r="AV67" s="4"/>
      <c r="AW67" s="4"/>
      <c r="AX67" s="4"/>
    </row>
    <row r="68" spans="3:50" ht="17.25" customHeight="1" x14ac:dyDescent="0.3">
      <c r="C68" s="4"/>
      <c r="D68" s="4"/>
      <c r="E68" s="4"/>
      <c r="F68" s="4"/>
      <c r="G68" s="4"/>
      <c r="H68" s="4"/>
      <c r="I68" s="4"/>
      <c r="J68" s="4"/>
      <c r="K68" s="4"/>
      <c r="L68" s="119"/>
      <c r="M68" s="119"/>
      <c r="N68" s="119"/>
      <c r="O68" s="4"/>
      <c r="P68" s="4"/>
      <c r="Q68" s="4"/>
      <c r="R68" s="4"/>
      <c r="S68" s="12" t="s">
        <v>19</v>
      </c>
      <c r="T68" s="152"/>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row>
    <row r="69" spans="3:50" ht="17.25" customHeight="1" x14ac:dyDescent="0.3">
      <c r="C69" s="4"/>
      <c r="D69" s="4"/>
      <c r="E69" s="4"/>
      <c r="F69" s="4"/>
      <c r="G69" s="4"/>
      <c r="H69" s="4"/>
      <c r="I69" s="4"/>
      <c r="J69" s="4"/>
      <c r="K69" s="4"/>
      <c r="L69" s="119"/>
      <c r="M69" s="119"/>
      <c r="N69" s="119"/>
      <c r="O69" s="4"/>
      <c r="P69" s="4"/>
      <c r="Q69" s="4"/>
      <c r="R69" s="4"/>
      <c r="S69" s="12" t="s">
        <v>22</v>
      </c>
      <c r="T69" s="12"/>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3:50" ht="17.25" customHeight="1" x14ac:dyDescent="0.3">
      <c r="C70" s="4"/>
      <c r="D70" s="4"/>
      <c r="E70" s="4"/>
      <c r="F70" s="4"/>
      <c r="G70" s="4"/>
      <c r="H70" s="4"/>
      <c r="I70" s="4"/>
      <c r="J70" s="4"/>
      <c r="K70" s="4"/>
      <c r="L70" s="119"/>
      <c r="M70" s="119"/>
      <c r="N70" s="119"/>
      <c r="O70" s="4"/>
      <c r="P70" s="4"/>
      <c r="Q70" s="4"/>
      <c r="R70" s="4"/>
      <c r="S70" s="12" t="s">
        <v>43</v>
      </c>
      <c r="T70" s="12"/>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3:50" ht="17.25" customHeight="1" x14ac:dyDescent="0.3">
      <c r="C71" s="4"/>
      <c r="D71" s="4"/>
      <c r="E71" s="4"/>
      <c r="F71" s="4"/>
      <c r="G71" s="4"/>
      <c r="H71" s="4"/>
      <c r="I71" s="4"/>
      <c r="J71" s="4"/>
      <c r="K71" s="4"/>
      <c r="L71" s="119"/>
      <c r="M71" s="119"/>
      <c r="N71" s="119"/>
      <c r="O71" s="4"/>
      <c r="P71" s="4"/>
      <c r="Q71" s="4"/>
      <c r="R71" s="4"/>
      <c r="S71" s="12" t="s">
        <v>108</v>
      </c>
      <c r="T71" s="12"/>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3:50" ht="17.25" customHeight="1" x14ac:dyDescent="0.3">
      <c r="C72" s="4"/>
      <c r="D72" s="4"/>
      <c r="E72" s="4"/>
      <c r="F72" s="4"/>
      <c r="G72" s="4"/>
      <c r="H72" s="4"/>
      <c r="I72" s="4"/>
      <c r="J72" s="4"/>
      <c r="K72" s="4"/>
      <c r="L72" s="119"/>
      <c r="M72" s="119"/>
      <c r="N72" s="119"/>
      <c r="O72" s="4"/>
      <c r="P72" s="4"/>
      <c r="Q72" s="4"/>
      <c r="R72" s="4"/>
      <c r="S72" s="12"/>
      <c r="T72" s="12"/>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3:50" ht="17.25" customHeight="1" x14ac:dyDescent="0.3">
      <c r="C73" s="4"/>
      <c r="D73" s="4"/>
      <c r="E73" s="4"/>
      <c r="F73" s="4"/>
      <c r="G73" s="4"/>
      <c r="H73" s="4"/>
      <c r="I73" s="4"/>
      <c r="J73" s="4"/>
      <c r="K73" s="4"/>
      <c r="L73" s="119"/>
      <c r="M73" s="119"/>
      <c r="N73" s="119"/>
      <c r="O73" s="4"/>
      <c r="P73" s="4"/>
      <c r="Q73" s="4"/>
      <c r="R73" s="4"/>
      <c r="S73" s="11"/>
      <c r="T73" s="11"/>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3:50" ht="17.25" customHeight="1" x14ac:dyDescent="0.3">
      <c r="C74" s="4"/>
      <c r="D74" s="4"/>
      <c r="E74" s="4"/>
      <c r="F74" s="4"/>
      <c r="G74" s="4"/>
      <c r="H74" s="4"/>
      <c r="I74" s="4"/>
      <c r="J74" s="4"/>
      <c r="K74" s="4"/>
      <c r="L74" s="119"/>
      <c r="M74" s="119"/>
      <c r="N74" s="119"/>
      <c r="O74" s="4"/>
      <c r="P74" s="4"/>
      <c r="Q74" s="4"/>
      <c r="R74" s="4"/>
      <c r="S74" s="11"/>
      <c r="T74" s="11"/>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3:50" ht="21.75" customHeight="1" x14ac:dyDescent="0.3">
      <c r="C75" s="4"/>
      <c r="D75" s="4"/>
      <c r="E75" s="4"/>
      <c r="F75" s="4"/>
      <c r="G75" s="4"/>
      <c r="H75" s="4"/>
      <c r="I75" s="4"/>
      <c r="J75" s="4"/>
      <c r="K75" s="4"/>
      <c r="L75" s="119"/>
      <c r="M75" s="119"/>
      <c r="N75" s="119"/>
      <c r="O75" s="4"/>
      <c r="P75" s="4"/>
      <c r="Q75" s="4"/>
      <c r="R75" s="4"/>
      <c r="S75" s="11"/>
      <c r="T75" s="11"/>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3:50" ht="17.25" customHeight="1" x14ac:dyDescent="0.3">
      <c r="C76" s="4"/>
      <c r="D76" s="4"/>
      <c r="E76" s="4"/>
      <c r="F76" s="4"/>
      <c r="G76" s="4"/>
      <c r="H76" s="4"/>
      <c r="I76" s="4"/>
      <c r="J76" s="4"/>
      <c r="K76" s="4"/>
      <c r="L76" s="119"/>
      <c r="M76" s="119"/>
      <c r="N76" s="119"/>
      <c r="O76" s="4"/>
      <c r="P76" s="4"/>
      <c r="Q76" s="4"/>
      <c r="R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3:50" ht="17.25" customHeight="1" x14ac:dyDescent="0.3">
      <c r="C77" s="4"/>
      <c r="D77" s="4"/>
      <c r="E77" s="4"/>
      <c r="F77" s="4"/>
      <c r="G77" s="4"/>
      <c r="H77" s="4"/>
      <c r="I77" s="4"/>
      <c r="J77" s="4"/>
      <c r="K77" s="4"/>
      <c r="L77" s="119"/>
      <c r="M77" s="119"/>
      <c r="N77" s="119"/>
      <c r="O77" s="4"/>
      <c r="P77" s="4"/>
      <c r="Q77" s="4"/>
      <c r="R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3:50" ht="17.25" customHeight="1" x14ac:dyDescent="0.3">
      <c r="C78" s="4"/>
      <c r="D78" s="4"/>
      <c r="E78" s="4"/>
      <c r="F78" s="4"/>
      <c r="G78" s="4"/>
      <c r="H78" s="4"/>
      <c r="I78" s="4"/>
      <c r="J78" s="4"/>
      <c r="K78" s="4"/>
      <c r="L78" s="119"/>
      <c r="M78" s="119"/>
      <c r="N78" s="119"/>
      <c r="O78" s="4"/>
      <c r="P78" s="4"/>
      <c r="Q78" s="4"/>
      <c r="R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3:50" ht="17.25" customHeight="1" x14ac:dyDescent="0.3">
      <c r="C79" s="4"/>
      <c r="D79" s="4"/>
      <c r="E79" s="4"/>
      <c r="F79" s="4"/>
      <c r="G79" s="4"/>
      <c r="H79" s="4"/>
      <c r="I79" s="4"/>
      <c r="J79" s="4"/>
      <c r="K79" s="4"/>
      <c r="L79" s="119"/>
      <c r="M79" s="119"/>
      <c r="N79" s="119"/>
      <c r="O79" s="4"/>
      <c r="P79" s="4"/>
      <c r="Q79" s="4"/>
      <c r="R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3:50" ht="17.25" customHeight="1" x14ac:dyDescent="0.3">
      <c r="C80" s="4"/>
      <c r="D80" s="4"/>
      <c r="E80" s="4"/>
      <c r="F80" s="4"/>
      <c r="G80" s="4"/>
      <c r="H80" s="4"/>
      <c r="I80" s="4"/>
      <c r="J80" s="4"/>
      <c r="K80" s="4"/>
      <c r="L80" s="119"/>
      <c r="M80" s="119"/>
      <c r="N80" s="119"/>
      <c r="O80" s="4"/>
      <c r="P80" s="4"/>
      <c r="Q80" s="4"/>
      <c r="R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3:50" ht="17.25" customHeight="1" x14ac:dyDescent="0.3">
      <c r="C81" s="4"/>
      <c r="D81" s="4"/>
      <c r="E81" s="4"/>
      <c r="F81" s="4"/>
      <c r="G81" s="4"/>
      <c r="H81" s="4"/>
      <c r="I81" s="4"/>
      <c r="J81" s="4"/>
      <c r="K81" s="4"/>
      <c r="L81" s="119"/>
      <c r="M81" s="119"/>
      <c r="N81" s="119"/>
      <c r="O81" s="4"/>
      <c r="P81" s="4"/>
      <c r="Q81" s="4"/>
      <c r="R81" s="4"/>
      <c r="T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row r="82" spans="3:50" ht="17.25" customHeight="1" x14ac:dyDescent="0.3">
      <c r="C82" s="4"/>
      <c r="D82" s="4"/>
      <c r="E82" s="4"/>
      <c r="F82" s="4"/>
      <c r="G82" s="4"/>
      <c r="H82" s="4"/>
      <c r="I82" s="4"/>
      <c r="J82" s="4"/>
      <c r="K82" s="4"/>
      <c r="L82" s="119"/>
      <c r="M82" s="119"/>
      <c r="N82" s="119"/>
      <c r="O82" s="4"/>
      <c r="P82" s="4"/>
      <c r="Q82" s="4"/>
      <c r="R82" s="4"/>
      <c r="T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row>
    <row r="83" spans="3:50" ht="17.25" customHeight="1" x14ac:dyDescent="0.3">
      <c r="C83" s="4"/>
      <c r="D83" s="4"/>
      <c r="E83" s="4"/>
      <c r="F83" s="4"/>
      <c r="G83" s="4"/>
      <c r="H83" s="4"/>
      <c r="I83" s="4"/>
      <c r="J83" s="4"/>
      <c r="K83" s="4"/>
      <c r="L83" s="119"/>
      <c r="M83" s="119"/>
      <c r="N83" s="119"/>
      <c r="O83" s="4"/>
      <c r="P83" s="4"/>
      <c r="Q83" s="4"/>
      <c r="R83" s="4"/>
      <c r="T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row>
    <row r="84" spans="3:50" ht="17.25" customHeight="1" x14ac:dyDescent="0.3">
      <c r="C84" s="4"/>
      <c r="D84" s="4"/>
      <c r="E84" s="4"/>
      <c r="F84" s="4"/>
      <c r="G84" s="4"/>
      <c r="H84" s="4"/>
      <c r="I84" s="4"/>
      <c r="J84" s="4"/>
      <c r="K84" s="4"/>
      <c r="L84" s="119"/>
      <c r="M84" s="119"/>
      <c r="N84" s="119"/>
      <c r="O84" s="4"/>
      <c r="P84" s="4"/>
      <c r="Q84" s="4"/>
      <c r="R84" s="4"/>
      <c r="T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row>
    <row r="85" spans="3:50" ht="17.25" customHeight="1" x14ac:dyDescent="0.3">
      <c r="C85" s="4"/>
      <c r="D85" s="4"/>
      <c r="E85" s="4"/>
      <c r="F85" s="4"/>
      <c r="G85" s="4"/>
      <c r="H85" s="4"/>
      <c r="I85" s="4"/>
      <c r="J85" s="4"/>
      <c r="K85" s="4"/>
      <c r="L85" s="119"/>
      <c r="M85" s="119"/>
      <c r="N85" s="119"/>
      <c r="O85" s="4"/>
      <c r="P85" s="4"/>
      <c r="Q85" s="4"/>
      <c r="R85" s="4"/>
      <c r="T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row>
    <row r="86" spans="3:50" ht="17.25" customHeight="1" x14ac:dyDescent="0.3">
      <c r="C86" s="4"/>
      <c r="D86" s="4"/>
      <c r="E86" s="4"/>
      <c r="F86" s="4"/>
      <c r="G86" s="4"/>
      <c r="H86" s="4"/>
      <c r="I86" s="4"/>
      <c r="J86" s="4"/>
      <c r="K86" s="4"/>
      <c r="L86" s="119"/>
      <c r="M86" s="119"/>
      <c r="N86" s="119"/>
      <c r="O86" s="4"/>
      <c r="P86" s="4"/>
      <c r="Q86" s="4"/>
      <c r="R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row>
    <row r="87" spans="3:50" ht="17.25" customHeight="1" x14ac:dyDescent="0.3">
      <c r="C87" s="4"/>
      <c r="D87" s="4"/>
      <c r="E87" s="4"/>
      <c r="F87" s="4"/>
      <c r="G87" s="4"/>
      <c r="H87" s="4"/>
      <c r="I87" s="4"/>
      <c r="J87" s="4"/>
      <c r="K87" s="4"/>
      <c r="L87" s="119"/>
      <c r="M87" s="119"/>
      <c r="N87" s="119"/>
      <c r="O87" s="4"/>
      <c r="P87" s="4"/>
      <c r="Q87" s="4"/>
      <c r="R87" s="4"/>
      <c r="T87" s="4"/>
      <c r="U87" s="4"/>
      <c r="V87" s="4"/>
      <c r="W87" s="4"/>
      <c r="X87" s="4"/>
      <c r="Y87" s="4"/>
      <c r="Z87" s="4"/>
      <c r="AA87" s="4"/>
      <c r="AB87" s="4"/>
      <c r="AC87" s="4"/>
      <c r="AD87" s="4"/>
      <c r="AE87" s="4"/>
      <c r="AF87" s="4"/>
    </row>
    <row r="88" spans="3:50" ht="17.25" customHeight="1" x14ac:dyDescent="0.3">
      <c r="C88" s="4"/>
      <c r="D88" s="4"/>
      <c r="E88" s="4"/>
      <c r="F88" s="4"/>
      <c r="G88" s="4"/>
      <c r="H88" s="4"/>
      <c r="I88" s="4"/>
      <c r="J88" s="4"/>
      <c r="K88" s="4"/>
      <c r="L88" s="119"/>
      <c r="M88" s="119"/>
      <c r="N88" s="119"/>
      <c r="O88" s="4"/>
      <c r="P88" s="4"/>
      <c r="Q88" s="4"/>
      <c r="R88" s="4"/>
      <c r="T88" s="4"/>
      <c r="U88" s="4"/>
      <c r="V88" s="4"/>
      <c r="W88" s="4"/>
      <c r="X88" s="4"/>
      <c r="Y88" s="4"/>
      <c r="Z88" s="4"/>
      <c r="AA88" s="4"/>
      <c r="AB88" s="4"/>
      <c r="AC88" s="4"/>
      <c r="AD88" s="4"/>
      <c r="AE88" s="4"/>
      <c r="AF88" s="4"/>
    </row>
    <row r="89" spans="3:50" ht="17.25" customHeight="1" x14ac:dyDescent="0.3">
      <c r="C89" s="4"/>
      <c r="D89" s="4"/>
      <c r="E89" s="4"/>
      <c r="F89" s="4"/>
      <c r="G89" s="4"/>
      <c r="H89" s="4"/>
      <c r="I89" s="4"/>
      <c r="J89" s="4"/>
      <c r="K89" s="4"/>
      <c r="L89" s="119"/>
      <c r="M89" s="119"/>
      <c r="N89" s="119"/>
      <c r="O89" s="4"/>
      <c r="P89" s="4"/>
      <c r="Q89" s="4"/>
      <c r="R89" s="4"/>
      <c r="T89" s="4"/>
      <c r="U89" s="4"/>
      <c r="V89" s="4"/>
      <c r="W89" s="4"/>
      <c r="X89" s="4"/>
      <c r="Y89" s="4"/>
      <c r="Z89" s="4"/>
      <c r="AA89" s="4"/>
      <c r="AB89" s="4"/>
      <c r="AC89" s="4"/>
      <c r="AD89" s="4"/>
      <c r="AE89" s="4"/>
      <c r="AF89" s="4"/>
    </row>
    <row r="90" spans="3:50" ht="17.25" customHeight="1" x14ac:dyDescent="0.3">
      <c r="C90" s="4"/>
      <c r="D90" s="4"/>
      <c r="E90" s="4"/>
      <c r="F90" s="4"/>
      <c r="G90" s="4"/>
      <c r="H90" s="4"/>
      <c r="I90" s="4"/>
      <c r="J90" s="4"/>
      <c r="K90" s="4"/>
      <c r="L90" s="119"/>
      <c r="M90" s="119"/>
      <c r="N90" s="119"/>
      <c r="O90" s="4"/>
      <c r="P90" s="4"/>
      <c r="Q90" s="4"/>
      <c r="R90" s="4"/>
      <c r="T90" s="4"/>
      <c r="U90" s="4"/>
      <c r="V90" s="4"/>
      <c r="W90" s="4"/>
      <c r="X90" s="4"/>
      <c r="Y90" s="4"/>
      <c r="Z90" s="4"/>
      <c r="AA90" s="4"/>
      <c r="AB90" s="4"/>
      <c r="AC90" s="4"/>
      <c r="AD90" s="4"/>
      <c r="AE90" s="4"/>
      <c r="AF90" s="4"/>
    </row>
    <row r="91" spans="3:50" ht="17.25" customHeight="1" x14ac:dyDescent="0.3">
      <c r="C91" s="4"/>
      <c r="D91" s="4"/>
      <c r="E91" s="4"/>
      <c r="F91" s="4"/>
      <c r="G91" s="4"/>
      <c r="H91" s="4"/>
      <c r="I91" s="4"/>
      <c r="J91" s="4"/>
      <c r="K91" s="4"/>
      <c r="L91" s="119"/>
      <c r="M91" s="119"/>
      <c r="N91" s="119"/>
      <c r="O91" s="4"/>
      <c r="P91" s="4"/>
      <c r="Q91" s="4"/>
      <c r="R91" s="4"/>
      <c r="T91" s="4"/>
      <c r="U91" s="4"/>
      <c r="V91" s="4"/>
      <c r="W91" s="4"/>
      <c r="X91" s="4"/>
      <c r="Y91" s="4"/>
      <c r="Z91" s="4"/>
      <c r="AA91" s="4"/>
      <c r="AB91" s="4"/>
      <c r="AC91" s="4"/>
      <c r="AD91" s="4"/>
      <c r="AE91" s="4"/>
      <c r="AF91" s="4"/>
    </row>
    <row r="92" spans="3:50" ht="17.25" customHeight="1" x14ac:dyDescent="0.3">
      <c r="C92" s="4"/>
      <c r="D92" s="4"/>
      <c r="E92" s="4"/>
      <c r="F92" s="4"/>
      <c r="G92" s="4"/>
      <c r="H92" s="4"/>
      <c r="I92" s="4"/>
      <c r="J92" s="4"/>
      <c r="K92" s="4"/>
      <c r="L92" s="119"/>
      <c r="M92" s="119"/>
      <c r="N92" s="119"/>
      <c r="O92" s="4"/>
      <c r="P92" s="4"/>
      <c r="Q92" s="4"/>
      <c r="R92" s="4"/>
      <c r="T92" s="4"/>
      <c r="Y92" s="4"/>
      <c r="Z92" s="4"/>
      <c r="AA92" s="4"/>
      <c r="AB92" s="4"/>
      <c r="AC92" s="4"/>
      <c r="AD92" s="4"/>
      <c r="AE92" s="4"/>
      <c r="AF92" s="4"/>
    </row>
    <row r="93" spans="3:50" ht="17.25" customHeight="1" x14ac:dyDescent="0.3">
      <c r="C93" s="4"/>
      <c r="D93" s="4"/>
      <c r="E93" s="4"/>
      <c r="F93" s="4"/>
      <c r="G93" s="4"/>
      <c r="H93" s="4"/>
      <c r="I93" s="4"/>
      <c r="J93" s="4"/>
      <c r="K93" s="4"/>
      <c r="L93" s="119"/>
      <c r="M93" s="119"/>
      <c r="N93" s="119"/>
      <c r="O93" s="4"/>
      <c r="P93" s="4"/>
      <c r="Q93" s="4"/>
      <c r="R93" s="4"/>
      <c r="T93" s="4"/>
      <c r="Y93" s="4"/>
      <c r="Z93" s="4"/>
      <c r="AA93" s="4"/>
      <c r="AB93" s="4"/>
      <c r="AC93" s="4"/>
      <c r="AD93" s="4"/>
      <c r="AE93" s="4"/>
      <c r="AF93" s="4"/>
    </row>
    <row r="94" spans="3:50" ht="17.25" customHeight="1" x14ac:dyDescent="0.3">
      <c r="C94" s="4"/>
      <c r="D94" s="4"/>
      <c r="E94" s="4"/>
      <c r="F94" s="4"/>
      <c r="G94" s="4"/>
      <c r="H94" s="4"/>
      <c r="I94" s="4"/>
      <c r="J94" s="4"/>
      <c r="K94" s="4"/>
      <c r="L94" s="119"/>
      <c r="M94" s="119"/>
      <c r="N94" s="119"/>
      <c r="O94" s="4"/>
      <c r="P94" s="4"/>
      <c r="Q94" s="4"/>
      <c r="R94" s="4"/>
      <c r="T94" s="4"/>
      <c r="Y94" s="4"/>
      <c r="Z94" s="4"/>
      <c r="AA94" s="4"/>
      <c r="AB94" s="4"/>
      <c r="AC94" s="4"/>
      <c r="AD94" s="4"/>
      <c r="AE94" s="4"/>
      <c r="AF94" s="4"/>
    </row>
    <row r="95" spans="3:50" ht="17.25" customHeight="1" x14ac:dyDescent="0.3">
      <c r="C95" s="4"/>
      <c r="D95" s="4"/>
      <c r="E95" s="4"/>
      <c r="F95" s="4"/>
      <c r="G95" s="4"/>
      <c r="H95" s="4"/>
      <c r="I95" s="4"/>
      <c r="J95" s="4"/>
      <c r="K95" s="4"/>
      <c r="L95" s="119"/>
      <c r="M95" s="119"/>
      <c r="N95" s="119"/>
      <c r="O95" s="4"/>
      <c r="P95" s="4"/>
      <c r="Q95" s="4"/>
      <c r="R95" s="4"/>
      <c r="T95" s="4"/>
      <c r="Y95" s="4"/>
      <c r="Z95" s="4"/>
      <c r="AA95" s="4"/>
      <c r="AB95" s="4"/>
      <c r="AC95" s="4"/>
      <c r="AD95" s="4"/>
      <c r="AE95" s="4"/>
      <c r="AF95" s="4"/>
    </row>
    <row r="96" spans="3:50" ht="17.25" customHeight="1" x14ac:dyDescent="0.3">
      <c r="C96" s="4"/>
      <c r="D96" s="4"/>
      <c r="E96" s="4"/>
      <c r="F96" s="4"/>
      <c r="G96" s="4"/>
      <c r="H96" s="4"/>
      <c r="I96" s="4"/>
      <c r="J96" s="4"/>
      <c r="K96" s="4"/>
      <c r="L96" s="119"/>
      <c r="M96" s="119"/>
      <c r="N96" s="119"/>
      <c r="O96" s="4"/>
      <c r="P96" s="4"/>
      <c r="Q96" s="4"/>
      <c r="R96" s="4"/>
      <c r="Y96" s="4"/>
      <c r="Z96" s="4"/>
      <c r="AA96" s="4"/>
      <c r="AB96" s="4"/>
      <c r="AC96" s="4"/>
      <c r="AD96" s="4"/>
      <c r="AE96" s="4"/>
      <c r="AF96" s="4"/>
    </row>
    <row r="97" spans="3:32" ht="17.25" customHeight="1" x14ac:dyDescent="0.3">
      <c r="C97" s="4"/>
      <c r="D97" s="4"/>
      <c r="E97" s="4"/>
      <c r="F97" s="4"/>
      <c r="G97" s="4"/>
      <c r="H97" s="4"/>
      <c r="I97" s="4"/>
      <c r="J97" s="4"/>
      <c r="K97" s="4"/>
      <c r="L97" s="119"/>
      <c r="M97" s="119"/>
      <c r="N97" s="119"/>
      <c r="O97" s="4"/>
      <c r="P97" s="4"/>
      <c r="Q97" s="4"/>
      <c r="R97" s="4"/>
      <c r="Y97" s="4"/>
      <c r="Z97" s="4"/>
      <c r="AA97" s="4"/>
      <c r="AB97" s="4"/>
      <c r="AC97" s="4"/>
      <c r="AD97" s="4"/>
      <c r="AE97" s="4"/>
      <c r="AF97" s="4"/>
    </row>
    <row r="98" spans="3:32" ht="17.25" customHeight="1" x14ac:dyDescent="0.3">
      <c r="C98" s="4"/>
      <c r="D98" s="4"/>
      <c r="E98" s="4"/>
      <c r="F98" s="4"/>
      <c r="G98" s="4"/>
      <c r="H98" s="4"/>
      <c r="I98" s="4"/>
      <c r="J98" s="4"/>
      <c r="K98" s="4"/>
      <c r="L98" s="119"/>
      <c r="M98" s="119"/>
      <c r="N98" s="119"/>
      <c r="O98" s="4"/>
      <c r="P98" s="4"/>
      <c r="Q98" s="4"/>
      <c r="R98" s="4"/>
    </row>
    <row r="99" spans="3:32" ht="17.25" customHeight="1" x14ac:dyDescent="0.3">
      <c r="C99" s="4"/>
      <c r="D99" s="4"/>
      <c r="E99" s="4"/>
      <c r="F99" s="4"/>
      <c r="G99" s="4"/>
      <c r="H99" s="4"/>
      <c r="I99" s="4"/>
      <c r="J99" s="4"/>
      <c r="K99" s="4"/>
      <c r="L99" s="119"/>
      <c r="M99" s="119"/>
      <c r="N99" s="119"/>
      <c r="O99" s="4"/>
      <c r="P99" s="4"/>
      <c r="Q99" s="4"/>
      <c r="R99" s="4"/>
    </row>
    <row r="100" spans="3:32" ht="17.25" customHeight="1" x14ac:dyDescent="0.3">
      <c r="C100" s="4"/>
      <c r="D100" s="4"/>
      <c r="E100" s="4"/>
      <c r="F100" s="4"/>
      <c r="G100" s="4"/>
      <c r="H100" s="4"/>
      <c r="I100" s="4"/>
      <c r="J100" s="4"/>
      <c r="K100" s="4"/>
      <c r="L100" s="119"/>
      <c r="M100" s="119"/>
      <c r="N100" s="119"/>
      <c r="O100" s="4"/>
      <c r="P100" s="4"/>
      <c r="Q100" s="4"/>
      <c r="R100" s="4"/>
    </row>
    <row r="101" spans="3:32" ht="17.25" customHeight="1" x14ac:dyDescent="0.3">
      <c r="C101" s="4"/>
      <c r="D101" s="4"/>
      <c r="E101" s="4"/>
      <c r="F101" s="4"/>
      <c r="G101" s="4"/>
      <c r="H101" s="4"/>
      <c r="I101" s="4"/>
      <c r="J101" s="4"/>
      <c r="K101" s="4"/>
      <c r="L101" s="119"/>
      <c r="M101" s="119"/>
      <c r="N101" s="119"/>
      <c r="O101" s="4"/>
      <c r="P101" s="4"/>
      <c r="Q101" s="4"/>
      <c r="R101" s="4"/>
    </row>
    <row r="102" spans="3:32" ht="17.25" customHeight="1" x14ac:dyDescent="0.3">
      <c r="C102" s="4"/>
      <c r="D102" s="4"/>
      <c r="E102" s="4"/>
      <c r="F102" s="4"/>
      <c r="G102" s="4"/>
      <c r="H102" s="4"/>
      <c r="I102" s="4"/>
      <c r="J102" s="4"/>
      <c r="K102" s="4"/>
      <c r="L102" s="119"/>
      <c r="M102" s="119"/>
      <c r="N102" s="119"/>
      <c r="O102" s="4"/>
      <c r="P102" s="4"/>
      <c r="Q102" s="4"/>
      <c r="R102" s="4"/>
    </row>
    <row r="103" spans="3:32" ht="17.25" customHeight="1" x14ac:dyDescent="0.3">
      <c r="C103" s="4"/>
      <c r="D103" s="4"/>
      <c r="E103" s="4"/>
      <c r="F103" s="4"/>
      <c r="G103" s="4"/>
      <c r="H103" s="4"/>
      <c r="I103" s="4"/>
      <c r="J103" s="4"/>
      <c r="K103" s="4"/>
      <c r="L103" s="119"/>
      <c r="M103" s="119"/>
      <c r="N103" s="119"/>
      <c r="O103" s="4"/>
      <c r="P103" s="4"/>
      <c r="Q103" s="4"/>
      <c r="R103" s="4"/>
    </row>
    <row r="104" spans="3:32" ht="17.25" customHeight="1" x14ac:dyDescent="0.3">
      <c r="C104" s="4"/>
      <c r="D104" s="4"/>
      <c r="E104" s="4"/>
      <c r="F104" s="4"/>
      <c r="G104" s="4"/>
      <c r="H104" s="4"/>
      <c r="I104" s="4"/>
      <c r="J104" s="4"/>
      <c r="K104" s="4"/>
      <c r="L104" s="119"/>
      <c r="M104" s="119"/>
      <c r="N104" s="119"/>
      <c r="O104" s="4"/>
      <c r="P104" s="4"/>
      <c r="Q104" s="4"/>
      <c r="R104" s="4"/>
    </row>
    <row r="105" spans="3:32" ht="17.25" customHeight="1" x14ac:dyDescent="0.3">
      <c r="C105" s="4"/>
      <c r="D105" s="4"/>
      <c r="E105" s="4"/>
      <c r="F105" s="4"/>
      <c r="G105" s="4"/>
      <c r="H105" s="4"/>
      <c r="I105" s="4"/>
      <c r="J105" s="4"/>
      <c r="K105" s="4"/>
      <c r="L105" s="119"/>
      <c r="M105" s="119"/>
      <c r="N105" s="119"/>
      <c r="O105" s="4"/>
      <c r="P105" s="4"/>
      <c r="Q105" s="4"/>
      <c r="R105" s="4"/>
    </row>
    <row r="106" spans="3:32" ht="17.25" customHeight="1" x14ac:dyDescent="0.3">
      <c r="C106" s="4"/>
      <c r="D106" s="4"/>
      <c r="E106" s="4"/>
      <c r="F106" s="4"/>
      <c r="G106" s="4"/>
      <c r="H106" s="4"/>
      <c r="I106" s="4"/>
      <c r="J106" s="4"/>
      <c r="K106" s="4"/>
      <c r="L106" s="119"/>
      <c r="M106" s="119"/>
      <c r="N106" s="119"/>
      <c r="O106" s="4"/>
      <c r="P106" s="4"/>
      <c r="Q106" s="4"/>
      <c r="R106" s="4"/>
    </row>
    <row r="107" spans="3:32" ht="17.25" customHeight="1" x14ac:dyDescent="0.3">
      <c r="C107" s="4"/>
      <c r="D107" s="4"/>
      <c r="E107" s="4"/>
      <c r="F107" s="4"/>
      <c r="G107" s="4"/>
      <c r="H107" s="4"/>
      <c r="I107" s="4"/>
      <c r="J107" s="4"/>
      <c r="K107" s="4"/>
      <c r="L107" s="119"/>
      <c r="M107" s="119"/>
      <c r="N107" s="119"/>
      <c r="O107" s="4"/>
      <c r="P107" s="4"/>
      <c r="Q107" s="4"/>
      <c r="R107" s="4"/>
    </row>
    <row r="108" spans="3:32" ht="17.25" customHeight="1" x14ac:dyDescent="0.3">
      <c r="C108" s="4"/>
      <c r="D108" s="4"/>
      <c r="E108" s="4"/>
      <c r="F108" s="4"/>
      <c r="G108" s="4"/>
      <c r="H108" s="4"/>
      <c r="I108" s="4"/>
      <c r="J108" s="4"/>
      <c r="K108" s="4"/>
      <c r="L108" s="119"/>
      <c r="M108" s="119"/>
      <c r="N108" s="119"/>
      <c r="O108" s="4"/>
      <c r="P108" s="4"/>
      <c r="Q108" s="4"/>
      <c r="R108" s="4"/>
    </row>
    <row r="109" spans="3:32" ht="17.25" customHeight="1" x14ac:dyDescent="0.3">
      <c r="C109" s="4"/>
      <c r="D109" s="4"/>
      <c r="E109" s="4"/>
      <c r="F109" s="4"/>
      <c r="G109" s="4"/>
      <c r="H109" s="4"/>
      <c r="I109" s="4"/>
      <c r="J109" s="4"/>
      <c r="K109" s="4"/>
      <c r="L109" s="119"/>
      <c r="M109" s="119"/>
      <c r="N109" s="119"/>
      <c r="O109" s="4"/>
      <c r="P109" s="4"/>
      <c r="Q109" s="4"/>
      <c r="R109" s="4"/>
    </row>
    <row r="110" spans="3:32" ht="17.25" customHeight="1" x14ac:dyDescent="0.3">
      <c r="C110" s="4"/>
      <c r="D110" s="4"/>
      <c r="E110" s="4"/>
      <c r="F110" s="4"/>
      <c r="G110" s="4"/>
      <c r="H110" s="4"/>
      <c r="I110" s="4"/>
      <c r="J110" s="4"/>
      <c r="K110" s="4"/>
      <c r="L110" s="119"/>
      <c r="M110" s="119"/>
      <c r="N110" s="119"/>
      <c r="O110" s="4"/>
      <c r="P110" s="4"/>
      <c r="Q110" s="4"/>
      <c r="R110" s="4"/>
    </row>
    <row r="111" spans="3:32" ht="17.25" customHeight="1" x14ac:dyDescent="0.3">
      <c r="C111" s="4"/>
      <c r="D111" s="4"/>
      <c r="E111" s="4"/>
      <c r="F111" s="4"/>
      <c r="G111" s="4"/>
      <c r="H111" s="4"/>
      <c r="I111" s="4"/>
      <c r="J111" s="4"/>
      <c r="K111" s="4"/>
      <c r="L111" s="119"/>
      <c r="M111" s="119"/>
      <c r="N111" s="119"/>
      <c r="O111" s="4"/>
      <c r="P111" s="4"/>
      <c r="Q111" s="4"/>
      <c r="R111" s="4"/>
    </row>
    <row r="112" spans="3:32" ht="17.25" customHeight="1" x14ac:dyDescent="0.3">
      <c r="C112" s="4"/>
      <c r="D112" s="4"/>
      <c r="E112" s="4"/>
      <c r="F112" s="4"/>
      <c r="G112" s="4"/>
      <c r="H112" s="4"/>
      <c r="I112" s="4"/>
      <c r="J112" s="4"/>
      <c r="K112" s="4"/>
      <c r="L112" s="119"/>
      <c r="M112" s="119"/>
      <c r="N112" s="119"/>
      <c r="O112" s="4"/>
      <c r="P112" s="4"/>
      <c r="Q112" s="4"/>
      <c r="R112" s="4"/>
    </row>
  </sheetData>
  <sheetProtection sheet="1" objects="1" scenarios="1" formatCells="0"/>
  <mergeCells count="53">
    <mergeCell ref="R5:R6"/>
    <mergeCell ref="B2:O4"/>
    <mergeCell ref="Q40:Q41"/>
    <mergeCell ref="B38:R39"/>
    <mergeCell ref="R40:R41"/>
    <mergeCell ref="I40:K40"/>
    <mergeCell ref="L40:M41"/>
    <mergeCell ref="P40:P41"/>
    <mergeCell ref="N5:N6"/>
    <mergeCell ref="P5:P6"/>
    <mergeCell ref="H40:H41"/>
    <mergeCell ref="N40:N41"/>
    <mergeCell ref="B1:R1"/>
    <mergeCell ref="AA30:AC36"/>
    <mergeCell ref="Y58:Y59"/>
    <mergeCell ref="T25:W25"/>
    <mergeCell ref="X25:X26"/>
    <mergeCell ref="O40:O41"/>
    <mergeCell ref="AC20:AD27"/>
    <mergeCell ref="AA3:AC12"/>
    <mergeCell ref="F5:F6"/>
    <mergeCell ref="G5:G6"/>
    <mergeCell ref="O5:O6"/>
    <mergeCell ref="Q5:Q6"/>
    <mergeCell ref="I5:K5"/>
    <mergeCell ref="L5:L6"/>
    <mergeCell ref="M5:M6"/>
    <mergeCell ref="H5:H6"/>
    <mergeCell ref="T48:V49"/>
    <mergeCell ref="T2:X2"/>
    <mergeCell ref="T3:W3"/>
    <mergeCell ref="T40:V41"/>
    <mergeCell ref="X3:X4"/>
    <mergeCell ref="T38:X39"/>
    <mergeCell ref="T13:W13"/>
    <mergeCell ref="X13:X14"/>
    <mergeCell ref="T12:X12"/>
    <mergeCell ref="W50:X51"/>
    <mergeCell ref="W52:X53"/>
    <mergeCell ref="W40:X41"/>
    <mergeCell ref="T36:U37"/>
    <mergeCell ref="V36:V37"/>
    <mergeCell ref="W36:W37"/>
    <mergeCell ref="X36:X37"/>
    <mergeCell ref="W42:X43"/>
    <mergeCell ref="W44:X45"/>
    <mergeCell ref="W46:X47"/>
    <mergeCell ref="W48:X49"/>
    <mergeCell ref="T52:V53"/>
    <mergeCell ref="T42:V43"/>
    <mergeCell ref="T44:V45"/>
    <mergeCell ref="T50:V51"/>
    <mergeCell ref="T46:V47"/>
  </mergeCells>
  <conditionalFormatting sqref="W27">
    <cfRule type="cellIs" dxfId="11" priority="16" operator="lessThan">
      <formula>30</formula>
    </cfRule>
  </conditionalFormatting>
  <conditionalFormatting sqref="W28">
    <cfRule type="cellIs" dxfId="10" priority="15" operator="lessThan">
      <formula>15</formula>
    </cfRule>
  </conditionalFormatting>
  <conditionalFormatting sqref="W29">
    <cfRule type="cellIs" dxfId="9" priority="14" operator="lessThan">
      <formula>30</formula>
    </cfRule>
  </conditionalFormatting>
  <conditionalFormatting sqref="W31">
    <cfRule type="cellIs" dxfId="8" priority="12" operator="lessThan">
      <formula>15</formula>
    </cfRule>
  </conditionalFormatting>
  <conditionalFormatting sqref="W35">
    <cfRule type="cellIs" dxfId="7" priority="13" operator="lessThan">
      <formula>15</formula>
    </cfRule>
  </conditionalFormatting>
  <conditionalFormatting sqref="W42 W44 W46 W50 W52">
    <cfRule type="containsText" dxfId="6" priority="2" operator="containsText" text="JA!">
      <formula>NOT(ISERROR(SEARCH("JA!",W42)))</formula>
    </cfRule>
  </conditionalFormatting>
  <conditionalFormatting sqref="X5:X8">
    <cfRule type="cellIs" dxfId="5" priority="10" operator="greaterThan">
      <formula>0</formula>
    </cfRule>
  </conditionalFormatting>
  <conditionalFormatting sqref="X15:X24">
    <cfRule type="cellIs" dxfId="4" priority="8" operator="greaterThan">
      <formula>0</formula>
    </cfRule>
  </conditionalFormatting>
  <conditionalFormatting sqref="X27:X29 X31:X36">
    <cfRule type="cellIs" dxfId="3" priority="7" operator="greaterThan">
      <formula>0</formula>
    </cfRule>
  </conditionalFormatting>
  <conditionalFormatting sqref="Y60:Y62 Y67">
    <cfRule type="cellIs" dxfId="2" priority="11" operator="greaterThan">
      <formula>0</formula>
    </cfRule>
  </conditionalFormatting>
  <dataValidations count="4">
    <dataValidation type="list" allowBlank="1" showInputMessage="1" showErrorMessage="1" sqref="R17 R12 G48" xr:uid="{00000000-0002-0000-0100-000000000000}">
      <formula1>#REF!</formula1>
    </dataValidation>
    <dataValidation type="list" allowBlank="1" showInputMessage="1" showErrorMessage="1" sqref="R24:R31 R18:R22 R33:R37 R13:R16 R8:R11 R42:R57" xr:uid="{00000000-0002-0000-0100-000001000000}">
      <formula1>F8:G8</formula1>
    </dataValidation>
    <dataValidation type="list" allowBlank="1" showInputMessage="1" showErrorMessage="1" sqref="E51:E55 E24:E31 E22 E8:E20 E33:E37 E42:E49" xr:uid="{00000000-0002-0000-0100-000002000000}">
      <formula1>$S$64:$S$70</formula1>
    </dataValidation>
    <dataValidation type="list" allowBlank="1" showInputMessage="1" showErrorMessage="1" sqref="E21" xr:uid="{00000000-0002-0000-0100-000003000000}">
      <formula1>$S$64:$S$71</formula1>
    </dataValidation>
  </dataValidations>
  <pageMargins left="0.7" right="0.7" top="0.75" bottom="0.75" header="0.3" footer="0.3"/>
  <pageSetup paperSize="9" orientation="portrait" r:id="rId1"/>
  <ignoredErrors>
    <ignoredError sqref="Z15" unlockedFormula="1"/>
    <ignoredError sqref="V7" formulaRange="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'Examenskrav - Jägmästarexamen'!$F$2:$F$5</xm:f>
          </x14:formula1>
          <xm:sqref>D8:D11 D13:D16 D18:D22</xm:sqref>
        </x14:dataValidation>
        <x14:dataValidation type="list" allowBlank="1" showInputMessage="1" showErrorMessage="1" xr:uid="{00000000-0002-0000-0100-000005000000}">
          <x14:formula1>
            <xm:f>'Examenskrav - Jägmästarexamen'!$A$1:$A$18</xm:f>
          </x14:formula1>
          <xm:sqref>F42:G47 F48 F49:G49</xm:sqref>
        </x14:dataValidation>
        <x14:dataValidation type="list" allowBlank="1" showInputMessage="1" showErrorMessage="1" xr:uid="{00000000-0002-0000-0100-000006000000}">
          <x14:formula1>
            <xm:f>'Examenskrav - Jägmästarexamen'!$A$2:$A$18</xm:f>
          </x14:formula1>
          <xm:sqref>F51:G55 F24:G31 F14:F22 G15:G22 F33:G37 F8:G13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J15" sqref="J15"/>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373" t="s">
        <v>62</v>
      </c>
      <c r="C1" s="373"/>
      <c r="D1" s="373"/>
      <c r="E1" s="373"/>
      <c r="F1" s="373"/>
      <c r="G1" s="373"/>
      <c r="H1" s="373"/>
      <c r="I1" s="373"/>
      <c r="J1" s="373"/>
      <c r="K1" s="373"/>
      <c r="L1" s="373"/>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9"/>
      <c r="C2" s="309"/>
      <c r="D2" s="309"/>
      <c r="E2" s="309"/>
      <c r="F2" s="309"/>
      <c r="G2" s="309"/>
      <c r="H2" s="309"/>
      <c r="I2" s="309"/>
      <c r="J2" s="309"/>
      <c r="K2" s="309"/>
      <c r="L2" s="309"/>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83" t="s">
        <v>131</v>
      </c>
      <c r="C3" s="339"/>
      <c r="D3" s="339"/>
      <c r="E3" s="339"/>
      <c r="F3" s="339"/>
      <c r="G3" s="339"/>
      <c r="H3" s="339"/>
      <c r="I3" s="339"/>
      <c r="J3" s="339"/>
      <c r="K3" s="339"/>
      <c r="L3" s="384"/>
      <c r="N3" s="374" t="s">
        <v>53</v>
      </c>
      <c r="O3" s="375"/>
      <c r="P3" s="375"/>
      <c r="Q3" s="375"/>
      <c r="R3" s="376"/>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342"/>
      <c r="C4" s="343"/>
      <c r="D4" s="343"/>
      <c r="E4" s="343"/>
      <c r="F4" s="343"/>
      <c r="G4" s="343"/>
      <c r="H4" s="343"/>
      <c r="I4" s="343"/>
      <c r="J4" s="343"/>
      <c r="K4" s="343"/>
      <c r="L4" s="385"/>
      <c r="N4" s="381" t="s">
        <v>50</v>
      </c>
      <c r="O4" s="382"/>
      <c r="P4" s="382"/>
      <c r="Q4" s="382"/>
      <c r="R4" s="295" t="s">
        <v>49</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388" t="s">
        <v>44</v>
      </c>
      <c r="C5" s="371"/>
      <c r="D5" s="371"/>
      <c r="E5" s="371"/>
      <c r="F5" s="371"/>
      <c r="G5" s="372"/>
      <c r="H5" s="387" t="s">
        <v>46</v>
      </c>
      <c r="I5" s="387"/>
      <c r="J5" s="387"/>
      <c r="K5" s="386" t="s">
        <v>47</v>
      </c>
      <c r="L5" s="389" t="s">
        <v>16</v>
      </c>
      <c r="N5" s="46" t="s">
        <v>38</v>
      </c>
      <c r="O5" s="47"/>
      <c r="P5" s="48" t="s">
        <v>1</v>
      </c>
      <c r="Q5" s="48" t="s">
        <v>14</v>
      </c>
      <c r="R5" s="295"/>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388"/>
      <c r="C6" s="161" t="s">
        <v>63</v>
      </c>
      <c r="D6" s="161" t="s">
        <v>3</v>
      </c>
      <c r="E6" s="161" t="s">
        <v>15</v>
      </c>
      <c r="F6" s="162" t="s">
        <v>36</v>
      </c>
      <c r="G6" s="163" t="s">
        <v>37</v>
      </c>
      <c r="H6" s="164" t="s">
        <v>45</v>
      </c>
      <c r="I6" s="165" t="s">
        <v>6</v>
      </c>
      <c r="J6" s="165" t="s">
        <v>61</v>
      </c>
      <c r="K6" s="387"/>
      <c r="L6" s="390"/>
      <c r="N6" s="166" t="s">
        <v>8</v>
      </c>
      <c r="O6" s="167"/>
      <c r="P6" s="168">
        <f>SUMIFS(D7:D48,L7:L48,"Skogsbruksvetenskap")</f>
        <v>0</v>
      </c>
      <c r="Q6" s="168">
        <v>135</v>
      </c>
      <c r="R6" s="169">
        <f>IF((Q6-P6)&lt;0,0,SUM(Q6-P6))</f>
        <v>135</v>
      </c>
      <c r="S6" s="7"/>
      <c r="T6" s="104">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85"/>
      <c r="C7" s="86"/>
      <c r="D7" s="25"/>
      <c r="E7" s="25"/>
      <c r="F7" s="87"/>
      <c r="G7" s="25"/>
      <c r="H7" s="25"/>
      <c r="I7" s="25"/>
      <c r="J7" s="25"/>
      <c r="K7" s="25"/>
      <c r="L7" s="88"/>
      <c r="M7" s="11"/>
      <c r="N7" s="170" t="s">
        <v>9</v>
      </c>
      <c r="O7" s="171"/>
      <c r="P7" s="172">
        <f>SUM(H7:H48)</f>
        <v>0</v>
      </c>
      <c r="Q7" s="172">
        <v>15</v>
      </c>
      <c r="R7" s="169">
        <f t="shared" ref="R7:R15" si="0">IF((Q7-P7)&lt;0,0,SUM(Q7-P7))</f>
        <v>15</v>
      </c>
      <c r="S7" s="11"/>
      <c r="T7" s="12"/>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85"/>
      <c r="C8" s="86"/>
      <c r="D8" s="25"/>
      <c r="E8" s="25"/>
      <c r="F8" s="87"/>
      <c r="G8" s="25"/>
      <c r="H8" s="25"/>
      <c r="I8" s="25"/>
      <c r="J8" s="25"/>
      <c r="K8" s="25"/>
      <c r="L8" s="88"/>
      <c r="N8" s="170" t="s">
        <v>6</v>
      </c>
      <c r="O8" s="171"/>
      <c r="P8" s="172">
        <f>SUM(I7:I48)</f>
        <v>0</v>
      </c>
      <c r="Q8" s="172">
        <v>15</v>
      </c>
      <c r="R8" s="169">
        <f t="shared" si="0"/>
        <v>15</v>
      </c>
      <c r="S8" s="11"/>
      <c r="T8" s="12"/>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85"/>
      <c r="C9" s="86"/>
      <c r="D9" s="25"/>
      <c r="E9" s="25"/>
      <c r="F9" s="87"/>
      <c r="G9" s="25"/>
      <c r="H9" s="25"/>
      <c r="I9" s="25"/>
      <c r="J9" s="25"/>
      <c r="K9" s="25"/>
      <c r="L9" s="88"/>
      <c r="N9" s="170" t="s">
        <v>7</v>
      </c>
      <c r="O9" s="173"/>
      <c r="P9" s="172">
        <f>SUM(J7:J48)</f>
        <v>0</v>
      </c>
      <c r="Q9" s="174">
        <v>15</v>
      </c>
      <c r="R9" s="169">
        <f t="shared" si="0"/>
        <v>15</v>
      </c>
      <c r="S9" s="11"/>
      <c r="T9" s="12"/>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85"/>
      <c r="C10" s="86"/>
      <c r="D10" s="25"/>
      <c r="E10" s="25"/>
      <c r="F10" s="87"/>
      <c r="G10" s="25"/>
      <c r="H10" s="25"/>
      <c r="I10" s="25"/>
      <c r="J10" s="25"/>
      <c r="K10" s="25"/>
      <c r="L10" s="88"/>
      <c r="N10" s="170" t="s">
        <v>72</v>
      </c>
      <c r="O10" s="173"/>
      <c r="P10" s="172">
        <f>SUMIFS(D7:D48,L7:L48,"Skogsbruksvetenskap",E7:E48,"G2F")</f>
        <v>0</v>
      </c>
      <c r="Q10" s="174">
        <v>15</v>
      </c>
      <c r="R10" s="169">
        <f t="shared" si="0"/>
        <v>15</v>
      </c>
      <c r="S10" s="11"/>
      <c r="T10" s="12"/>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85"/>
      <c r="C11" s="86"/>
      <c r="D11" s="25"/>
      <c r="E11" s="25"/>
      <c r="F11" s="87"/>
      <c r="G11" s="25"/>
      <c r="H11" s="25"/>
      <c r="I11" s="25"/>
      <c r="J11" s="25"/>
      <c r="K11" s="25"/>
      <c r="L11" s="88"/>
      <c r="N11" s="170" t="s">
        <v>40</v>
      </c>
      <c r="O11" s="173"/>
      <c r="P11" s="172">
        <f>SUMIFS(D7:D48,L7:L48,"Skogsbruksvetenskap",E7:E48,"A1N")+SUMIFS(D7:D48,L7:L48,"Skogsbruksvetenskap",E7:E48,"A1F")</f>
        <v>0</v>
      </c>
      <c r="Q11" s="174">
        <v>30</v>
      </c>
      <c r="R11" s="169">
        <f t="shared" si="0"/>
        <v>30</v>
      </c>
      <c r="S11" s="11"/>
      <c r="T11" s="12"/>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85"/>
      <c r="C12" s="86"/>
      <c r="D12" s="81"/>
      <c r="E12" s="81"/>
      <c r="F12" s="89"/>
      <c r="G12" s="81"/>
      <c r="H12" s="81"/>
      <c r="I12" s="81"/>
      <c r="J12" s="81"/>
      <c r="K12" s="81"/>
      <c r="L12" s="88"/>
      <c r="N12" s="175" t="s">
        <v>10</v>
      </c>
      <c r="O12" s="176"/>
      <c r="P12" s="168">
        <f>SUMIFS(D7:D48,L7:L48,"Biologi")</f>
        <v>0</v>
      </c>
      <c r="Q12" s="168">
        <v>30</v>
      </c>
      <c r="R12" s="169">
        <f t="shared" si="0"/>
        <v>30</v>
      </c>
      <c r="S12" s="11"/>
      <c r="T12" s="104">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85"/>
      <c r="C13" s="21"/>
      <c r="D13" s="25"/>
      <c r="E13" s="25"/>
      <c r="F13" s="87"/>
      <c r="G13" s="25"/>
      <c r="H13" s="25"/>
      <c r="I13" s="25"/>
      <c r="J13" s="25"/>
      <c r="K13" s="25"/>
      <c r="L13" s="88"/>
      <c r="N13" s="177" t="s">
        <v>11</v>
      </c>
      <c r="O13" s="171"/>
      <c r="P13" s="172">
        <f>SUM(K7:K48)</f>
        <v>0</v>
      </c>
      <c r="Q13" s="172">
        <v>15</v>
      </c>
      <c r="R13" s="169">
        <f t="shared" si="0"/>
        <v>15</v>
      </c>
      <c r="T13" s="12"/>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85"/>
      <c r="C14" s="21"/>
      <c r="D14" s="25"/>
      <c r="E14" s="25"/>
      <c r="F14" s="87"/>
      <c r="G14" s="25"/>
      <c r="H14" s="25"/>
      <c r="I14" s="25"/>
      <c r="J14" s="25"/>
      <c r="K14" s="25"/>
      <c r="L14" s="88"/>
      <c r="N14" s="175" t="s">
        <v>12</v>
      </c>
      <c r="O14" s="171"/>
      <c r="P14" s="168">
        <f>SUMIFS(D7:D48,L7:L48,"Företagsekonomi")+SUMIFS(D7:D48,L7:L48,"Nationalekonomi")+SUMIFS(D7:D48,L7:L48,"Bioekonomimanagement")</f>
        <v>0</v>
      </c>
      <c r="Q14" s="168">
        <v>30</v>
      </c>
      <c r="R14" s="169">
        <f t="shared" si="0"/>
        <v>30</v>
      </c>
      <c r="T14" s="104">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85"/>
      <c r="C15" s="21"/>
      <c r="D15" s="25"/>
      <c r="E15" s="25"/>
      <c r="F15" s="87"/>
      <c r="G15" s="25"/>
      <c r="H15" s="25"/>
      <c r="I15" s="25"/>
      <c r="J15" s="25"/>
      <c r="K15" s="25"/>
      <c r="L15" s="88"/>
      <c r="N15" s="178" t="s">
        <v>2</v>
      </c>
      <c r="O15" s="179"/>
      <c r="P15" s="180">
        <f>SUMIFS(D7:D48,L7:L48,"Företagsekonomi")</f>
        <v>0</v>
      </c>
      <c r="Q15" s="180">
        <v>15</v>
      </c>
      <c r="R15" s="181">
        <f t="shared" si="0"/>
        <v>15</v>
      </c>
      <c r="T15" s="12"/>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85"/>
      <c r="C16" s="21"/>
      <c r="D16" s="25"/>
      <c r="E16" s="25"/>
      <c r="F16" s="87"/>
      <c r="G16" s="25"/>
      <c r="H16" s="25"/>
      <c r="I16" s="25"/>
      <c r="J16" s="25"/>
      <c r="K16" s="25"/>
      <c r="L16" s="88"/>
      <c r="N16" s="377" t="s">
        <v>51</v>
      </c>
      <c r="O16" s="378"/>
      <c r="P16" s="378"/>
      <c r="Q16" s="378"/>
      <c r="R16" s="379" t="s">
        <v>49</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85"/>
      <c r="C17" s="21"/>
      <c r="D17" s="25"/>
      <c r="E17" s="25"/>
      <c r="F17" s="87"/>
      <c r="G17" s="25"/>
      <c r="H17" s="25"/>
      <c r="I17" s="25"/>
      <c r="J17" s="25"/>
      <c r="K17" s="25"/>
      <c r="L17" s="88"/>
      <c r="N17" s="94" t="s">
        <v>38</v>
      </c>
      <c r="O17" s="49"/>
      <c r="P17" s="49" t="s">
        <v>1</v>
      </c>
      <c r="Q17" s="49" t="s">
        <v>14</v>
      </c>
      <c r="R17" s="380"/>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85"/>
      <c r="C18" s="21"/>
      <c r="D18" s="25"/>
      <c r="E18" s="25"/>
      <c r="F18" s="87"/>
      <c r="G18" s="25"/>
      <c r="H18" s="25"/>
      <c r="I18" s="25"/>
      <c r="J18" s="25"/>
      <c r="K18" s="25"/>
      <c r="L18" s="88"/>
      <c r="N18" s="182" t="s">
        <v>52</v>
      </c>
      <c r="O18" s="183"/>
      <c r="P18" s="184">
        <f>SUM(D7:D48)-(T6+T12+T14)</f>
        <v>0</v>
      </c>
      <c r="Q18" s="184">
        <v>105</v>
      </c>
      <c r="R18" s="169">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85"/>
      <c r="C19" s="21"/>
      <c r="D19" s="25"/>
      <c r="E19" s="25"/>
      <c r="F19" s="87"/>
      <c r="G19" s="25"/>
      <c r="H19" s="25"/>
      <c r="I19" s="25"/>
      <c r="J19" s="25"/>
      <c r="K19" s="25"/>
      <c r="L19" s="88"/>
      <c r="N19" s="185" t="s">
        <v>35</v>
      </c>
      <c r="O19" s="186"/>
      <c r="P19" s="187">
        <f>SUMIFS(D7:D48,E7:E48,"G2E")</f>
        <v>0</v>
      </c>
      <c r="Q19" s="187">
        <v>15</v>
      </c>
      <c r="R19" s="169">
        <f t="shared" ref="R19:R26" si="2">IF((Q19-P19)&lt;0,0,SUM(Q19-P19))</f>
        <v>15</v>
      </c>
      <c r="V19" s="70"/>
      <c r="W19" s="70"/>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85"/>
      <c r="C20" s="21"/>
      <c r="D20" s="25"/>
      <c r="E20" s="25"/>
      <c r="F20" s="87"/>
      <c r="G20" s="25"/>
      <c r="H20" s="25"/>
      <c r="I20" s="25"/>
      <c r="J20" s="25"/>
      <c r="K20" s="25"/>
      <c r="L20" s="88"/>
      <c r="N20" s="185" t="s">
        <v>54</v>
      </c>
      <c r="O20" s="186"/>
      <c r="P20" s="187">
        <f>SUMIFS(D7:D48,E7:E48,"A1N")+SUMIFS(D7:D48,E7:E48,"A1F")+SUMIFS(D7:D48,E7:E48,"A2E")</f>
        <v>0</v>
      </c>
      <c r="Q20" s="187">
        <v>90</v>
      </c>
      <c r="R20" s="169">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85"/>
      <c r="C21" s="21"/>
      <c r="D21" s="25"/>
      <c r="E21" s="25"/>
      <c r="F21" s="87"/>
      <c r="G21" s="25"/>
      <c r="H21" s="25"/>
      <c r="I21" s="25"/>
      <c r="J21" s="25"/>
      <c r="K21" s="25"/>
      <c r="L21" s="88"/>
      <c r="N21" s="182" t="s">
        <v>59</v>
      </c>
      <c r="O21" s="186"/>
      <c r="P21" s="187"/>
      <c r="Q21" s="187"/>
      <c r="R21" s="169"/>
      <c r="U21" s="362" t="s">
        <v>75</v>
      </c>
      <c r="V21" s="363"/>
      <c r="W21" s="36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85"/>
      <c r="C22" s="21"/>
      <c r="D22" s="25"/>
      <c r="E22" s="25"/>
      <c r="F22" s="87"/>
      <c r="G22" s="25"/>
      <c r="H22" s="25"/>
      <c r="I22" s="25"/>
      <c r="J22" s="25"/>
      <c r="K22" s="25"/>
      <c r="L22" s="88"/>
      <c r="N22" s="188" t="s">
        <v>42</v>
      </c>
      <c r="O22" s="186"/>
      <c r="P22" s="189">
        <f>SUMIFS(D7:D48,L7:L48,"Biologi",E7:E48,"A1N")+SUMIFS(D7:D48,L7:L48,"Biologi",E7:E48,"A1F")+SUMIFS(D7:D48,L7:L48,"Biologi",E7:E48,"A2E")</f>
        <v>0</v>
      </c>
      <c r="Q22" s="189">
        <v>60</v>
      </c>
      <c r="R22" s="169">
        <f t="shared" si="2"/>
        <v>60</v>
      </c>
      <c r="U22" s="365"/>
      <c r="V22" s="366"/>
      <c r="W22" s="367"/>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85"/>
      <c r="C23" s="21"/>
      <c r="D23" s="25"/>
      <c r="E23" s="25"/>
      <c r="F23" s="87"/>
      <c r="G23" s="25"/>
      <c r="H23" s="25"/>
      <c r="I23" s="25"/>
      <c r="J23" s="25"/>
      <c r="K23" s="25"/>
      <c r="L23" s="88"/>
      <c r="N23" s="188" t="s">
        <v>4</v>
      </c>
      <c r="O23" s="186"/>
      <c r="P23" s="189">
        <f>SUMIFS(D7:D48,L7:L48,"Skogsbruksvetenskap",E7:E48,"A1N")+SUMIFS(D7:D48,L7:L48,"Skogsbruksvetenskap",E7:E48,"A1F")+SUMIFS(D7:D48,L7:L48,"Skogsbruksvetenskap",E7:E48,"A2E")</f>
        <v>0</v>
      </c>
      <c r="Q23" s="189">
        <v>60</v>
      </c>
      <c r="R23" s="169">
        <f t="shared" si="2"/>
        <v>60</v>
      </c>
      <c r="U23" s="365"/>
      <c r="V23" s="366"/>
      <c r="W23" s="367"/>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85"/>
      <c r="C24" s="21"/>
      <c r="D24" s="25"/>
      <c r="E24" s="25"/>
      <c r="F24" s="87"/>
      <c r="G24" s="25"/>
      <c r="H24" s="86"/>
      <c r="I24" s="86"/>
      <c r="J24" s="86"/>
      <c r="K24" s="86"/>
      <c r="L24" s="88"/>
      <c r="N24" s="188" t="s">
        <v>2</v>
      </c>
      <c r="O24" s="186"/>
      <c r="P24" s="189">
        <f>SUMIFS(D7:D48,L7:L48,"Företagsekonomi",E7:E48,"A1N")+SUMIFS(D7:D48,L7:L48,"Företagsekonomi",E7:E48,"A1F")+SUMIFS(D7:D48,L7:L48,"Företagsekonomi",E7:E48,"A2E")</f>
        <v>0</v>
      </c>
      <c r="Q24" s="189">
        <v>60</v>
      </c>
      <c r="R24" s="169">
        <f t="shared" si="2"/>
        <v>60</v>
      </c>
      <c r="U24" s="365"/>
      <c r="V24" s="366"/>
      <c r="W24" s="367"/>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85"/>
      <c r="C25" s="21"/>
      <c r="D25" s="25"/>
      <c r="E25" s="25"/>
      <c r="F25" s="87"/>
      <c r="G25" s="25"/>
      <c r="H25" s="86"/>
      <c r="I25" s="86"/>
      <c r="J25" s="86"/>
      <c r="K25" s="86"/>
      <c r="L25" s="88"/>
      <c r="N25" s="188" t="s">
        <v>34</v>
      </c>
      <c r="O25" s="186"/>
      <c r="P25" s="189">
        <f>SUMIFS(D7:D48,L7:L48,"Bioekonomimanagement",E7:E48,"A1N")+SUMIFS(D7:D48,L7:L48,"Bioekonomimanagement",E7:E48,"A1F")+SUMIFS(D7:D48,L7:L48,"Bioekonomimanagement",E7:E48,"A2E")</f>
        <v>0</v>
      </c>
      <c r="Q25" s="189">
        <v>60</v>
      </c>
      <c r="R25" s="169">
        <f t="shared" si="2"/>
        <v>60</v>
      </c>
      <c r="U25" s="365"/>
      <c r="V25" s="366"/>
      <c r="W25" s="367"/>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85"/>
      <c r="C26" s="21"/>
      <c r="D26" s="25"/>
      <c r="E26" s="25"/>
      <c r="F26" s="87"/>
      <c r="G26" s="25"/>
      <c r="H26" s="21"/>
      <c r="I26" s="21"/>
      <c r="J26" s="21"/>
      <c r="K26" s="21"/>
      <c r="L26" s="88"/>
      <c r="N26" s="190" t="s">
        <v>58</v>
      </c>
      <c r="O26" s="191"/>
      <c r="P26" s="192">
        <f>SUMIFS(D7:D48,E7:E48,"A2E")</f>
        <v>0</v>
      </c>
      <c r="Q26" s="193">
        <v>30</v>
      </c>
      <c r="R26" s="181">
        <f t="shared" si="2"/>
        <v>30</v>
      </c>
      <c r="U26" s="365"/>
      <c r="V26" s="366"/>
      <c r="W26" s="367"/>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85"/>
      <c r="C27" s="21"/>
      <c r="D27" s="25"/>
      <c r="E27" s="25"/>
      <c r="F27" s="87"/>
      <c r="G27" s="25"/>
      <c r="H27" s="21"/>
      <c r="I27" s="90"/>
      <c r="J27" s="90"/>
      <c r="K27" s="82"/>
      <c r="L27" s="88"/>
      <c r="N27" s="95" t="s">
        <v>56</v>
      </c>
      <c r="O27" s="96"/>
      <c r="P27" s="97">
        <f>SUM(D7:D48)</f>
        <v>0</v>
      </c>
      <c r="Q27" s="97">
        <v>300</v>
      </c>
      <c r="R27" s="98">
        <f>IF((Q27-P27)&lt;0,0,SUM(Q27-P27))</f>
        <v>300</v>
      </c>
      <c r="U27" s="368"/>
      <c r="V27" s="369"/>
      <c r="W27" s="370"/>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85"/>
      <c r="C28" s="21"/>
      <c r="D28" s="25"/>
      <c r="E28" s="25"/>
      <c r="F28" s="87"/>
      <c r="G28" s="25"/>
      <c r="H28" s="21"/>
      <c r="I28" s="90"/>
      <c r="J28" s="90"/>
      <c r="K28" s="82"/>
      <c r="L28" s="88"/>
      <c r="N28" s="91"/>
      <c r="O28" s="91"/>
      <c r="P28" s="16"/>
      <c r="Q28" s="92"/>
      <c r="R28" s="27"/>
      <c r="V28" s="70"/>
      <c r="W28" s="70"/>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85"/>
      <c r="C29" s="21"/>
      <c r="D29" s="25"/>
      <c r="E29" s="25"/>
      <c r="F29" s="87"/>
      <c r="G29" s="25"/>
      <c r="H29" s="21"/>
      <c r="I29" s="90"/>
      <c r="J29" s="90"/>
      <c r="K29" s="82"/>
      <c r="L29" s="88"/>
      <c r="N29" s="91"/>
      <c r="O29" s="91"/>
      <c r="P29" s="16"/>
      <c r="Q29" s="92"/>
      <c r="R29" s="27"/>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85"/>
      <c r="C30" s="21"/>
      <c r="D30" s="25"/>
      <c r="E30" s="25"/>
      <c r="F30" s="87"/>
      <c r="G30" s="25"/>
      <c r="H30" s="21"/>
      <c r="I30" s="90"/>
      <c r="J30" s="90"/>
      <c r="K30" s="82"/>
      <c r="L30" s="88"/>
      <c r="N30" s="91"/>
      <c r="O30" s="91"/>
      <c r="P30" s="16"/>
      <c r="Q30" s="92"/>
      <c r="R30" s="2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85"/>
      <c r="C31" s="21"/>
      <c r="D31" s="25"/>
      <c r="E31" s="25"/>
      <c r="F31" s="87"/>
      <c r="G31" s="25"/>
      <c r="H31" s="21"/>
      <c r="I31" s="90"/>
      <c r="J31" s="90"/>
      <c r="K31" s="82"/>
      <c r="L31" s="88"/>
      <c r="N31" s="91"/>
      <c r="O31" s="91"/>
      <c r="P31" s="16"/>
      <c r="Q31" s="92"/>
      <c r="R31" s="27"/>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85"/>
      <c r="C32" s="21"/>
      <c r="D32" s="25"/>
      <c r="E32" s="25"/>
      <c r="F32" s="87"/>
      <c r="G32" s="25"/>
      <c r="H32" s="21"/>
      <c r="I32" s="21"/>
      <c r="J32" s="21"/>
      <c r="K32" s="21"/>
      <c r="L32" s="88"/>
      <c r="N32" s="91"/>
      <c r="O32" s="91"/>
      <c r="P32" s="16"/>
      <c r="Q32" s="92"/>
      <c r="R32" s="27"/>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09"/>
      <c r="C33" s="107"/>
      <c r="D33" s="25"/>
      <c r="E33" s="25"/>
      <c r="F33" s="87"/>
      <c r="G33" s="25"/>
      <c r="H33" s="107"/>
      <c r="I33" s="107"/>
      <c r="J33" s="107"/>
      <c r="K33" s="107"/>
      <c r="L33" s="88"/>
      <c r="N33" s="91"/>
      <c r="O33" s="91"/>
      <c r="P33" s="16"/>
      <c r="Q33" s="92"/>
      <c r="R33" s="27"/>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09"/>
      <c r="C34" s="107"/>
      <c r="D34" s="25"/>
      <c r="E34" s="25"/>
      <c r="F34" s="87"/>
      <c r="G34" s="25"/>
      <c r="H34" s="107"/>
      <c r="I34" s="107"/>
      <c r="J34" s="107"/>
      <c r="K34" s="107"/>
      <c r="L34" s="88"/>
      <c r="N34" s="91"/>
      <c r="O34" s="91"/>
      <c r="P34" s="16"/>
      <c r="Q34" s="92"/>
      <c r="R34" s="27"/>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10"/>
      <c r="C35" s="106"/>
      <c r="D35" s="25"/>
      <c r="E35" s="25"/>
      <c r="F35" s="87"/>
      <c r="G35" s="25"/>
      <c r="H35" s="108"/>
      <c r="I35" s="108"/>
      <c r="J35" s="108"/>
      <c r="K35" s="105"/>
      <c r="L35" s="88"/>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10"/>
      <c r="C36" s="106"/>
      <c r="D36" s="25"/>
      <c r="E36" s="25"/>
      <c r="F36" s="87"/>
      <c r="G36" s="25"/>
      <c r="H36" s="106"/>
      <c r="I36" s="105"/>
      <c r="J36" s="106"/>
      <c r="K36" s="105"/>
      <c r="L36" s="88"/>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85"/>
      <c r="C37" s="21"/>
      <c r="D37" s="25"/>
      <c r="E37" s="25"/>
      <c r="F37" s="87"/>
      <c r="G37" s="25"/>
      <c r="H37" s="26"/>
      <c r="I37" s="26"/>
      <c r="J37" s="26"/>
      <c r="K37" s="26"/>
      <c r="L37" s="88"/>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85"/>
      <c r="C38" s="21"/>
      <c r="D38" s="25"/>
      <c r="E38" s="25"/>
      <c r="F38" s="87"/>
      <c r="G38" s="25"/>
      <c r="H38" s="26"/>
      <c r="I38" s="26"/>
      <c r="J38" s="26"/>
      <c r="K38" s="26"/>
      <c r="L38" s="88"/>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85"/>
      <c r="C39" s="21"/>
      <c r="D39" s="25"/>
      <c r="E39" s="25"/>
      <c r="F39" s="87"/>
      <c r="G39" s="25"/>
      <c r="H39" s="26"/>
      <c r="I39" s="26"/>
      <c r="J39" s="26"/>
      <c r="K39" s="26"/>
      <c r="L39" s="88"/>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85"/>
      <c r="C40" s="21"/>
      <c r="D40" s="25"/>
      <c r="E40" s="25"/>
      <c r="F40" s="87"/>
      <c r="G40" s="25"/>
      <c r="H40" s="26"/>
      <c r="I40" s="26"/>
      <c r="J40" s="26"/>
      <c r="K40" s="26"/>
      <c r="L40" s="88"/>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85"/>
      <c r="C41" s="21"/>
      <c r="D41" s="25"/>
      <c r="E41" s="25"/>
      <c r="F41" s="87"/>
      <c r="G41" s="25"/>
      <c r="H41" s="26"/>
      <c r="I41" s="26"/>
      <c r="J41" s="26"/>
      <c r="K41" s="26"/>
      <c r="L41" s="88"/>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85"/>
      <c r="C42" s="21"/>
      <c r="D42" s="25"/>
      <c r="E42" s="25"/>
      <c r="F42" s="87"/>
      <c r="G42" s="25"/>
      <c r="H42" s="26"/>
      <c r="I42" s="26"/>
      <c r="J42" s="26"/>
      <c r="K42" s="26"/>
      <c r="L42" s="88"/>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85"/>
      <c r="C43" s="21"/>
      <c r="D43" s="25"/>
      <c r="E43" s="25"/>
      <c r="F43" s="87"/>
      <c r="G43" s="25"/>
      <c r="H43" s="26"/>
      <c r="I43" s="26"/>
      <c r="J43" s="26"/>
      <c r="K43" s="26"/>
      <c r="L43" s="88"/>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85"/>
      <c r="C44" s="21"/>
      <c r="D44" s="25"/>
      <c r="E44" s="25"/>
      <c r="F44" s="87"/>
      <c r="G44" s="25"/>
      <c r="H44" s="26"/>
      <c r="I44" s="26"/>
      <c r="J44" s="26"/>
      <c r="K44" s="26"/>
      <c r="L44" s="88"/>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85"/>
      <c r="C45" s="21"/>
      <c r="D45" s="25"/>
      <c r="E45" s="25"/>
      <c r="F45" s="87"/>
      <c r="G45" s="25"/>
      <c r="H45" s="26"/>
      <c r="I45" s="26"/>
      <c r="J45" s="26"/>
      <c r="K45" s="26"/>
      <c r="L45" s="88"/>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85"/>
      <c r="C46" s="21"/>
      <c r="D46" s="25"/>
      <c r="E46" s="25"/>
      <c r="F46" s="87"/>
      <c r="G46" s="25"/>
      <c r="H46" s="26"/>
      <c r="I46" s="26"/>
      <c r="J46" s="26"/>
      <c r="K46" s="26"/>
      <c r="L46" s="88"/>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85"/>
      <c r="C47" s="21"/>
      <c r="D47" s="25"/>
      <c r="E47" s="25"/>
      <c r="F47" s="87"/>
      <c r="G47" s="25"/>
      <c r="H47" s="26"/>
      <c r="I47" s="26"/>
      <c r="J47" s="26"/>
      <c r="K47" s="26"/>
      <c r="L47" s="88"/>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93"/>
      <c r="C48" s="30"/>
      <c r="D48" s="29"/>
      <c r="E48" s="29"/>
      <c r="F48" s="30"/>
      <c r="G48" s="29"/>
      <c r="H48" s="31"/>
      <c r="I48" s="31"/>
      <c r="J48" s="31"/>
      <c r="K48" s="31"/>
      <c r="L48" s="3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33"/>
      <c r="E49" s="33"/>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12"/>
      <c r="N69" s="12"/>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12"/>
      <c r="N70" s="12"/>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12"/>
      <c r="N71" s="12"/>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12"/>
      <c r="N72" s="12"/>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12">
        <v>7.5</v>
      </c>
      <c r="N73" s="12" t="s">
        <v>20</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12">
        <v>15</v>
      </c>
      <c r="N74" s="12" t="s">
        <v>21</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12">
        <v>30</v>
      </c>
      <c r="N75" s="12" t="s">
        <v>17</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12">
        <v>60</v>
      </c>
      <c r="N76" s="12" t="s">
        <v>18</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12"/>
      <c r="N77" s="12" t="s">
        <v>19</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12"/>
      <c r="N78" s="12" t="s">
        <v>22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12"/>
      <c r="N79" s="12" t="s">
        <v>43</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12"/>
      <c r="N80" s="12"/>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12"/>
      <c r="N81" s="12"/>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12"/>
      <c r="N82" s="12"/>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12"/>
      <c r="N83" s="12"/>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12"/>
      <c r="N84" s="12"/>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'Examenskrav - Jägmästarexamen'!$A$21:$A$24</xm:f>
          </x14:formula1>
          <xm:sqref>F48</xm:sqref>
        </x14:dataValidation>
        <x14:dataValidation type="list" allowBlank="1" showInputMessage="1" showErrorMessage="1" xr:uid="{00000000-0002-0000-0200-000004000000}">
          <x14:formula1>
            <xm:f>'Examenskrav - Jägmästarexamen'!$A$2:$A$18</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8"/>
  <sheetViews>
    <sheetView workbookViewId="0">
      <selection activeCell="O19" sqref="O19"/>
    </sheetView>
  </sheetViews>
  <sheetFormatPr defaultRowHeight="14.4" x14ac:dyDescent="0.3"/>
  <cols>
    <col min="1" max="1" width="26.44140625" customWidth="1"/>
    <col min="2" max="6" width="9.109375" customWidth="1"/>
    <col min="8" max="19" width="9.109375" customWidth="1"/>
  </cols>
  <sheetData>
    <row r="2" spans="1:6" x14ac:dyDescent="0.3">
      <c r="A2" t="s">
        <v>34</v>
      </c>
      <c r="C2" t="s">
        <v>2</v>
      </c>
      <c r="F2">
        <v>7.5</v>
      </c>
    </row>
    <row r="3" spans="1:6" x14ac:dyDescent="0.3">
      <c r="A3" t="s">
        <v>5</v>
      </c>
      <c r="F3">
        <v>15</v>
      </c>
    </row>
    <row r="4" spans="1:6" x14ac:dyDescent="0.3">
      <c r="A4" t="s">
        <v>2</v>
      </c>
      <c r="C4" t="s">
        <v>5</v>
      </c>
      <c r="F4">
        <v>30</v>
      </c>
    </row>
    <row r="5" spans="1:6" x14ac:dyDescent="0.3">
      <c r="A5" s="1" t="s">
        <v>23</v>
      </c>
      <c r="C5" t="s">
        <v>4</v>
      </c>
      <c r="F5">
        <v>60</v>
      </c>
    </row>
    <row r="6" spans="1:6" x14ac:dyDescent="0.3">
      <c r="A6" s="2" t="s">
        <v>24</v>
      </c>
      <c r="C6" t="s">
        <v>27</v>
      </c>
    </row>
    <row r="7" spans="1:6" x14ac:dyDescent="0.3">
      <c r="A7" s="1" t="s">
        <v>25</v>
      </c>
    </row>
    <row r="8" spans="1:6" x14ac:dyDescent="0.3">
      <c r="A8" s="1" t="s">
        <v>26</v>
      </c>
    </row>
    <row r="9" spans="1:6" x14ac:dyDescent="0.3">
      <c r="A9" s="1" t="s">
        <v>27</v>
      </c>
    </row>
    <row r="10" spans="1:6" x14ac:dyDescent="0.3">
      <c r="A10" s="1" t="s">
        <v>28</v>
      </c>
    </row>
    <row r="11" spans="1:6" x14ac:dyDescent="0.3">
      <c r="A11" s="1" t="s">
        <v>29</v>
      </c>
    </row>
    <row r="12" spans="1:6" x14ac:dyDescent="0.3">
      <c r="A12" s="1" t="s">
        <v>30</v>
      </c>
    </row>
    <row r="13" spans="1:6" x14ac:dyDescent="0.3">
      <c r="A13" s="1" t="s">
        <v>4</v>
      </c>
    </row>
    <row r="14" spans="1:6" x14ac:dyDescent="0.3">
      <c r="A14" s="1" t="s">
        <v>113</v>
      </c>
    </row>
    <row r="15" spans="1:6" x14ac:dyDescent="0.3">
      <c r="A15" s="1" t="s">
        <v>114</v>
      </c>
    </row>
    <row r="16" spans="1:6" x14ac:dyDescent="0.3">
      <c r="A16" s="3" t="s">
        <v>31</v>
      </c>
    </row>
    <row r="17" spans="1:1" x14ac:dyDescent="0.3">
      <c r="A17" s="1" t="s">
        <v>32</v>
      </c>
    </row>
    <row r="18" spans="1:1" x14ac:dyDescent="0.3">
      <c r="A18" s="1" t="s">
        <v>33</v>
      </c>
    </row>
    <row r="19" spans="1:1" x14ac:dyDescent="0.3">
      <c r="A19" s="1"/>
    </row>
    <row r="20" spans="1:1" x14ac:dyDescent="0.3">
      <c r="A20" s="1"/>
    </row>
    <row r="21" spans="1:1" x14ac:dyDescent="0.3">
      <c r="A21" s="1" t="s">
        <v>5</v>
      </c>
    </row>
    <row r="22" spans="1:1" x14ac:dyDescent="0.3">
      <c r="A22" s="1" t="s">
        <v>4</v>
      </c>
    </row>
    <row r="23" spans="1:1" x14ac:dyDescent="0.3">
      <c r="A23" s="1" t="s">
        <v>2</v>
      </c>
    </row>
    <row r="24" spans="1:1" x14ac:dyDescent="0.3">
      <c r="A24" s="1" t="s">
        <v>34</v>
      </c>
    </row>
    <row r="25" spans="1:1" x14ac:dyDescent="0.3">
      <c r="A25" s="1"/>
    </row>
    <row r="26" spans="1:1" x14ac:dyDescent="0.3">
      <c r="A26">
        <v>7.5</v>
      </c>
    </row>
    <row r="27" spans="1:1" x14ac:dyDescent="0.3">
      <c r="A27">
        <v>15</v>
      </c>
    </row>
    <row r="28" spans="1:1" x14ac:dyDescent="0.3">
      <c r="A28">
        <v>30</v>
      </c>
    </row>
    <row r="29" spans="1:1" x14ac:dyDescent="0.3">
      <c r="A29">
        <v>60</v>
      </c>
    </row>
    <row r="30" spans="1:1" x14ac:dyDescent="0.3">
      <c r="A30" s="1"/>
    </row>
    <row r="31" spans="1:1" x14ac:dyDescent="0.3">
      <c r="A31" t="s">
        <v>20</v>
      </c>
    </row>
    <row r="32" spans="1:1" x14ac:dyDescent="0.3">
      <c r="A32" t="s">
        <v>21</v>
      </c>
    </row>
    <row r="33" spans="1:1" x14ac:dyDescent="0.3">
      <c r="A33" t="s">
        <v>17</v>
      </c>
    </row>
    <row r="34" spans="1:1" x14ac:dyDescent="0.3">
      <c r="A34" t="s">
        <v>18</v>
      </c>
    </row>
    <row r="35" spans="1:1" x14ac:dyDescent="0.3">
      <c r="A35" t="s">
        <v>19</v>
      </c>
    </row>
    <row r="36" spans="1:1" x14ac:dyDescent="0.3">
      <c r="A36" t="s">
        <v>22</v>
      </c>
    </row>
    <row r="37" spans="1:1" x14ac:dyDescent="0.3">
      <c r="A37" t="s">
        <v>43</v>
      </c>
    </row>
    <row r="38" spans="1:1" x14ac:dyDescent="0.3">
      <c r="A38" t="s">
        <v>108</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Skogsmästarprogrammet</vt:lpstr>
      <vt:lpstr>Individuell JM-examen</vt:lpstr>
      <vt:lpstr>Examenskrav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2026-02-13T13:42:01Z</dcterms:modified>
</cp:coreProperties>
</file>