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-sofiestark/Desktop/SLU Betesprojekt/Sammanställning/"/>
    </mc:Choice>
  </mc:AlternateContent>
  <xr:revisionPtr revIDLastSave="0" documentId="8_{45505DD5-C0C5-2A4D-A596-0E531ACBEB40}" xr6:coauthVersionLast="47" xr6:coauthVersionMax="47" xr10:uidLastSave="{00000000-0000-0000-0000-000000000000}"/>
  <bookViews>
    <workbookView xWindow="0" yWindow="500" windowWidth="38400" windowHeight="19540" xr2:uid="{25A2FBB9-F750-4348-9D12-2E2333B1862B}"/>
  </bookViews>
  <sheets>
    <sheet name="Blad1" sheetId="1" r:id="rId1"/>
  </sheets>
  <definedNames>
    <definedName name="_xlnm.Print_Area" localSheetId="0">Blad1!$A$1:$F$44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1" i="1"/>
  <c r="D22" i="1"/>
  <c r="D12" i="1"/>
  <c r="F40" i="1"/>
  <c r="E39" i="1"/>
  <c r="F41" i="1"/>
  <c r="E41" i="1"/>
  <c r="D33" i="1"/>
  <c r="F37" i="1" s="1"/>
  <c r="D34" i="1"/>
  <c r="F36" i="1" s="1"/>
  <c r="F28" i="1"/>
  <c r="F18" i="1"/>
  <c r="E17" i="1"/>
  <c r="F15" i="1"/>
  <c r="F14" i="1"/>
  <c r="E14" i="1"/>
  <c r="F4" i="1" l="1"/>
  <c r="E3" i="1"/>
  <c r="F10" i="1" l="1"/>
  <c r="E9" i="1"/>
  <c r="F7" i="1"/>
  <c r="E6" i="1"/>
</calcChain>
</file>

<file path=xl/sharedStrings.xml><?xml version="1.0" encoding="utf-8"?>
<sst xmlns="http://schemas.openxmlformats.org/spreadsheetml/2006/main" count="31" uniqueCount="31">
  <si>
    <t>Bete eller inte bete?</t>
  </si>
  <si>
    <t>Kostnad grovfoder stall per kg ts</t>
  </si>
  <si>
    <t xml:space="preserve">Kraftfoder i snitt per dag stallperiod </t>
  </si>
  <si>
    <t xml:space="preserve">Kraftfoder i snitt per dag betesperiod </t>
  </si>
  <si>
    <t>Kostnad per kg kraftfoder stallperiod</t>
  </si>
  <si>
    <t>Kostnad per kg kraftfoder betesperiod</t>
  </si>
  <si>
    <t>Betesperiod i dagar</t>
  </si>
  <si>
    <t>Kostnad för arbete</t>
  </si>
  <si>
    <t>Arbetstid per dag stallperiod (djur inkl utfodring)</t>
  </si>
  <si>
    <t>Arbetstid per dag betesperiod (djur inkl utfodring)</t>
  </si>
  <si>
    <t>Antal mjölkande kor stallperiod</t>
  </si>
  <si>
    <t>Antal mjölkande kor betesperiod</t>
  </si>
  <si>
    <t>Grovfoder på stall per ko och dag stallperiod, kg ts</t>
  </si>
  <si>
    <t>Grovfoder på stall per ko och dag betesperiod, kg ts</t>
  </si>
  <si>
    <t>Medelleverans per dag stallperiod</t>
  </si>
  <si>
    <t>Medelleverans per dag betesperiod</t>
  </si>
  <si>
    <t>Värdet av hälsoförbättringar under betesperioden</t>
  </si>
  <si>
    <t>Netto per kg mjölk stallperiod</t>
  </si>
  <si>
    <t>Netto per kg mjölk betesperiod</t>
  </si>
  <si>
    <t>Avräkningspris stallperiod</t>
  </si>
  <si>
    <t>Avräkningspris betesperiod</t>
  </si>
  <si>
    <t>Nationellt stöd</t>
  </si>
  <si>
    <t>Kostnad hälsostörningar under betesperioden</t>
  </si>
  <si>
    <t>Netto totalt per ko och år om bete</t>
  </si>
  <si>
    <t>Netto totalt per år om bete</t>
  </si>
  <si>
    <t>Netto per år utan bete</t>
  </si>
  <si>
    <t>Netto per ko och år utan bete</t>
  </si>
  <si>
    <t>Ej bete</t>
  </si>
  <si>
    <t>Bete</t>
  </si>
  <si>
    <t>Kostnad bete per kg ts inkl stängsling</t>
  </si>
  <si>
    <t xml:space="preserve">Förutsättningar: Exempel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</si>
</sst>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&quot; dagar&quot;"/>
    <numFmt numFmtId="165" formatCode="0.00&quot; kr/kg ts&quot;"/>
    <numFmt numFmtId="166" formatCode="0&quot; tim/dag&quot;"/>
    <numFmt numFmtId="167" formatCode="_-* #,##0.00\ [$kr-41D]_-;\-* #,##0.00\ [$kr-41D]_-;_-* &quot;-&quot;??\ [$kr-41D]_-;_-@_-"/>
    <numFmt numFmtId="168" formatCode="_-* #,##0\ [$kr-41D]_-;\-* #,##0\ [$kr-41D]_-;_-* &quot;-&quot;??\ [$kr-41D]_-;_-@_-"/>
    <numFmt numFmtId="169" formatCode="0&quot; kor&quot;"/>
    <numFmt numFmtId="170" formatCode="0&quot; kg ts/dag&quot;"/>
    <numFmt numFmtId="171" formatCode="0&quot; kg/dag&quot;"/>
    <numFmt numFmtId="172" formatCode="0&quot; kg mjölk/dag&quot;"/>
    <numFmt numFmtId="173" formatCode="0&quot; per ko och år&quot;"/>
    <numFmt numFmtId="174" formatCode="0.00&quot; kr/mjölk&quot;"/>
    <numFmt numFmtId="175" formatCode="0.00&quot; kr/kg mjölk&quot;"/>
    <numFmt numFmtId="176" formatCode="0&quot; kg mjölk/ko och år&quot;"/>
    <numFmt numFmtId="177" formatCode="0&quot; dagar/ko och år i snitt&quot;"/>
    <numFmt numFmtId="178" formatCode="0&quot; årskor inkl sinkor&quot;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4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249977111117893"/>
      </right>
      <top/>
      <bottom/>
      <diagonal/>
    </border>
    <border>
      <left/>
      <right/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3" borderId="3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4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4" borderId="4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8" fontId="0" fillId="2" borderId="1" xfId="0" applyNumberFormat="1" applyFill="1" applyBorder="1" applyProtection="1">
      <protection locked="0"/>
    </xf>
    <xf numFmtId="169" fontId="0" fillId="2" borderId="1" xfId="0" applyNumberFormat="1" applyFill="1" applyBorder="1" applyProtection="1">
      <protection locked="0"/>
    </xf>
    <xf numFmtId="170" fontId="0" fillId="2" borderId="1" xfId="0" applyNumberFormat="1" applyFill="1" applyBorder="1" applyProtection="1">
      <protection locked="0"/>
    </xf>
    <xf numFmtId="171" fontId="0" fillId="2" borderId="1" xfId="0" applyNumberForma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72" fontId="0" fillId="2" borderId="1" xfId="0" applyNumberFormat="1" applyFill="1" applyBorder="1" applyProtection="1">
      <protection locked="0"/>
    </xf>
    <xf numFmtId="173" fontId="0" fillId="2" borderId="1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174" fontId="0" fillId="2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3" borderId="3" xfId="0" applyFill="1" applyBorder="1"/>
    <xf numFmtId="0" fontId="5" fillId="3" borderId="9" xfId="0" applyFont="1" applyFill="1" applyBorder="1" applyAlignment="1">
      <alignment horizontal="center"/>
    </xf>
    <xf numFmtId="0" fontId="0" fillId="3" borderId="0" xfId="0" applyFill="1"/>
    <xf numFmtId="0" fontId="2" fillId="3" borderId="10" xfId="0" applyFont="1" applyFill="1" applyBorder="1"/>
    <xf numFmtId="0" fontId="0" fillId="5" borderId="0" xfId="0" applyFill="1" applyAlignment="1">
      <alignment horizontal="right"/>
    </xf>
    <xf numFmtId="167" fontId="3" fillId="5" borderId="10" xfId="0" applyNumberFormat="1" applyFont="1" applyFill="1" applyBorder="1"/>
    <xf numFmtId="0" fontId="3" fillId="5" borderId="10" xfId="0" applyFont="1" applyFill="1" applyBorder="1"/>
    <xf numFmtId="0" fontId="0" fillId="3" borderId="0" xfId="0" applyFill="1" applyAlignment="1">
      <alignment horizontal="right"/>
    </xf>
    <xf numFmtId="0" fontId="3" fillId="3" borderId="10" xfId="0" applyFont="1" applyFill="1" applyBorder="1"/>
    <xf numFmtId="2" fontId="3" fillId="3" borderId="10" xfId="0" applyNumberFormat="1" applyFont="1" applyFill="1" applyBorder="1"/>
    <xf numFmtId="2" fontId="3" fillId="5" borderId="10" xfId="0" applyNumberFormat="1" applyFont="1" applyFill="1" applyBorder="1"/>
    <xf numFmtId="168" fontId="3" fillId="3" borderId="10" xfId="0" applyNumberFormat="1" applyFont="1" applyFill="1" applyBorder="1"/>
    <xf numFmtId="168" fontId="3" fillId="5" borderId="10" xfId="0" applyNumberFormat="1" applyFont="1" applyFill="1" applyBorder="1"/>
    <xf numFmtId="0" fontId="2" fillId="3" borderId="11" xfId="0" applyFont="1" applyFill="1" applyBorder="1"/>
    <xf numFmtId="168" fontId="3" fillId="3" borderId="11" xfId="0" applyNumberFormat="1" applyFont="1" applyFill="1" applyBorder="1"/>
    <xf numFmtId="0" fontId="0" fillId="4" borderId="0" xfId="0" applyFill="1"/>
    <xf numFmtId="0" fontId="2" fillId="4" borderId="0" xfId="0" applyFont="1" applyFill="1"/>
    <xf numFmtId="177" fontId="2" fillId="4" borderId="0" xfId="1" applyNumberFormat="1" applyFont="1" applyFill="1" applyBorder="1" applyProtection="1"/>
    <xf numFmtId="175" fontId="2" fillId="4" borderId="0" xfId="0" applyNumberFormat="1" applyFont="1" applyFill="1"/>
    <xf numFmtId="178" fontId="2" fillId="4" borderId="0" xfId="1" applyNumberFormat="1" applyFont="1" applyFill="1" applyBorder="1" applyProtection="1"/>
    <xf numFmtId="176" fontId="2" fillId="4" borderId="0" xfId="0" applyNumberFormat="1" applyFont="1" applyFill="1"/>
    <xf numFmtId="0" fontId="2" fillId="0" borderId="0" xfId="0" applyFont="1"/>
    <xf numFmtId="174" fontId="2" fillId="4" borderId="0" xfId="0" applyNumberFormat="1" applyFont="1" applyFill="1"/>
    <xf numFmtId="0" fontId="0" fillId="4" borderId="7" xfId="0" applyFill="1" applyBorder="1"/>
    <xf numFmtId="0" fontId="2" fillId="4" borderId="7" xfId="0" applyFont="1" applyFill="1" applyBorder="1"/>
    <xf numFmtId="0" fontId="0" fillId="0" borderId="2" xfId="0" applyBorder="1" applyProtection="1">
      <protection locked="0"/>
    </xf>
    <xf numFmtId="0" fontId="4" fillId="3" borderId="0" xfId="0" applyFont="1" applyFill="1" applyProtection="1">
      <protection locked="0"/>
    </xf>
    <xf numFmtId="0" fontId="0" fillId="3" borderId="9" xfId="0" applyFill="1" applyBorder="1"/>
    <xf numFmtId="0" fontId="0" fillId="3" borderId="10" xfId="0" applyFill="1" applyBorder="1"/>
    <xf numFmtId="0" fontId="0" fillId="5" borderId="10" xfId="0" applyFill="1" applyBorder="1"/>
    <xf numFmtId="0" fontId="0" fillId="4" borderId="10" xfId="0" applyFill="1" applyBorder="1"/>
    <xf numFmtId="0" fontId="0" fillId="4" borderId="11" xfId="0" applyFill="1" applyBorder="1"/>
    <xf numFmtId="0" fontId="2" fillId="4" borderId="5" xfId="0" applyFont="1" applyFill="1" applyBorder="1"/>
    <xf numFmtId="175" fontId="2" fillId="4" borderId="5" xfId="0" applyNumberFormat="1" applyFont="1" applyFill="1" applyBorder="1"/>
    <xf numFmtId="174" fontId="2" fillId="4" borderId="5" xfId="0" applyNumberFormat="1" applyFont="1" applyFill="1" applyBorder="1"/>
    <xf numFmtId="0" fontId="2" fillId="4" borderId="8" xfId="0" applyFont="1" applyFill="1" applyBorder="1"/>
    <xf numFmtId="0" fontId="0" fillId="5" borderId="0" xfId="0" applyFill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83DE-99AC-0643-A062-AB94FA889D48}">
  <dimension ref="A1:X44"/>
  <sheetViews>
    <sheetView tabSelected="1" zoomScale="175" workbookViewId="0">
      <selection activeCell="K19" sqref="K19"/>
    </sheetView>
  </sheetViews>
  <sheetFormatPr baseColWidth="10" defaultRowHeight="16" x14ac:dyDescent="0.2"/>
  <cols>
    <col min="1" max="1" width="1.5" style="4" customWidth="1"/>
    <col min="2" max="2" width="44.33203125" style="4" customWidth="1"/>
    <col min="3" max="3" width="17.83203125" style="4" bestFit="1" customWidth="1"/>
    <col min="4" max="4" width="23.83203125" style="4" customWidth="1"/>
    <col min="5" max="5" width="15.83203125" style="19" bestFit="1" customWidth="1"/>
    <col min="6" max="6" width="15.6640625" style="19" bestFit="1" customWidth="1"/>
    <col min="7" max="7" width="3" style="4" hidden="1" customWidth="1"/>
    <col min="8" max="16384" width="10.83203125" style="4"/>
  </cols>
  <sheetData>
    <row r="1" spans="1:24" ht="21" x14ac:dyDescent="0.25">
      <c r="A1" s="3"/>
      <c r="B1" s="50" t="s">
        <v>0</v>
      </c>
      <c r="C1" s="1"/>
      <c r="D1" s="24"/>
      <c r="E1" s="25" t="s">
        <v>27</v>
      </c>
      <c r="F1" s="25" t="s">
        <v>28</v>
      </c>
      <c r="G1" s="51"/>
    </row>
    <row r="2" spans="1:24" x14ac:dyDescent="0.2">
      <c r="A2" s="5"/>
      <c r="B2" s="3"/>
      <c r="C2" s="3"/>
      <c r="D2" s="26"/>
      <c r="E2" s="27"/>
      <c r="F2" s="27"/>
      <c r="G2" s="52"/>
    </row>
    <row r="3" spans="1:24" s="7" customFormat="1" x14ac:dyDescent="0.2">
      <c r="A3" s="6"/>
      <c r="B3" s="60" t="s">
        <v>30</v>
      </c>
      <c r="D3" s="28" t="s">
        <v>17</v>
      </c>
      <c r="E3" s="29">
        <f>(E41+E39)-(F37+E27+E17+E14)</f>
        <v>2.7799999999999994</v>
      </c>
      <c r="F3" s="30"/>
      <c r="G3" s="5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3" customFormat="1" x14ac:dyDescent="0.2">
      <c r="A4" s="5"/>
      <c r="B4" s="61"/>
      <c r="D4" s="31" t="s">
        <v>18</v>
      </c>
      <c r="E4" s="32"/>
      <c r="F4" s="33">
        <f>(F41+F40+F37)-(F36+F28+F18+F15+F14)</f>
        <v>2.7799999999999994</v>
      </c>
      <c r="G4" s="5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7" customFormat="1" x14ac:dyDescent="0.2">
      <c r="A5" s="6"/>
      <c r="B5" s="61"/>
      <c r="D5" s="28"/>
      <c r="E5" s="30"/>
      <c r="F5" s="34"/>
      <c r="G5" s="5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s="3" customFormat="1" x14ac:dyDescent="0.2">
      <c r="A6" s="5"/>
      <c r="B6" s="61"/>
      <c r="D6" s="31" t="s">
        <v>26</v>
      </c>
      <c r="E6" s="35">
        <f>E3*(C33/C21)*305</f>
        <v>28263.333333333332</v>
      </c>
      <c r="F6" s="33"/>
      <c r="G6" s="5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7" customFormat="1" x14ac:dyDescent="0.2">
      <c r="A7" s="6"/>
      <c r="B7" s="61"/>
      <c r="D7" s="28" t="s">
        <v>23</v>
      </c>
      <c r="E7" s="36"/>
      <c r="F7" s="36">
        <f>((C33/C21)*(305-D12)*E3)+((C34/C22)*(D12)*F4)</f>
        <v>28263.333333333328</v>
      </c>
      <c r="G7" s="5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3" customFormat="1" x14ac:dyDescent="0.2">
      <c r="A8" s="5"/>
      <c r="B8" s="61"/>
      <c r="D8" s="31"/>
      <c r="E8" s="32"/>
      <c r="F8" s="33"/>
      <c r="G8" s="5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7" customFormat="1" x14ac:dyDescent="0.2">
      <c r="A9" s="6"/>
      <c r="B9" s="61"/>
      <c r="D9" s="28" t="s">
        <v>25</v>
      </c>
      <c r="E9" s="36">
        <f>(E3*C33)*365</f>
        <v>4058799.9999999995</v>
      </c>
      <c r="F9" s="34"/>
      <c r="G9" s="5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3" customFormat="1" ht="17" thickBot="1" x14ac:dyDescent="0.25">
      <c r="A10" s="5"/>
      <c r="B10" s="61"/>
      <c r="D10" s="31" t="s">
        <v>24</v>
      </c>
      <c r="E10" s="37"/>
      <c r="F10" s="38">
        <f>((F4*C34)*C12)+((E3*C33)*(365-C12))</f>
        <v>4058799.9999999995</v>
      </c>
      <c r="G10" s="5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">
      <c r="A11" s="8"/>
      <c r="B11" s="39"/>
      <c r="D11" s="39"/>
      <c r="E11" s="40"/>
      <c r="F11" s="56"/>
      <c r="G11" s="54"/>
    </row>
    <row r="12" spans="1:24" x14ac:dyDescent="0.2">
      <c r="A12" s="8"/>
      <c r="B12" s="39" t="s">
        <v>6</v>
      </c>
      <c r="C12" s="9">
        <v>0</v>
      </c>
      <c r="D12" s="41">
        <f>(C12/365)*305</f>
        <v>0</v>
      </c>
      <c r="E12" s="40"/>
      <c r="F12" s="56"/>
      <c r="G12" s="54"/>
      <c r="I12" s="49"/>
    </row>
    <row r="13" spans="1:24" x14ac:dyDescent="0.2">
      <c r="A13" s="8"/>
      <c r="B13" s="39"/>
      <c r="D13" s="39"/>
      <c r="E13" s="40"/>
      <c r="F13" s="56"/>
      <c r="G13" s="54"/>
    </row>
    <row r="14" spans="1:24" x14ac:dyDescent="0.2">
      <c r="A14" s="8"/>
      <c r="B14" s="39" t="s">
        <v>1</v>
      </c>
      <c r="C14" s="10">
        <v>2</v>
      </c>
      <c r="D14" s="39"/>
      <c r="E14" s="42">
        <f>(C14*C24)/(C33/C21)</f>
        <v>0.89999999999999991</v>
      </c>
      <c r="F14" s="57">
        <f>(C14*C25)/(C34/C22)</f>
        <v>0.89999999999999991</v>
      </c>
      <c r="G14" s="54"/>
    </row>
    <row r="15" spans="1:24" x14ac:dyDescent="0.2">
      <c r="A15" s="8"/>
      <c r="B15" s="39" t="s">
        <v>29</v>
      </c>
      <c r="C15" s="10">
        <v>0.35</v>
      </c>
      <c r="D15" s="39"/>
      <c r="E15" s="42"/>
      <c r="F15" s="57">
        <f>(C15*(C24-C25))/(C34/C22)</f>
        <v>0</v>
      </c>
      <c r="G15" s="54"/>
    </row>
    <row r="16" spans="1:24" x14ac:dyDescent="0.2">
      <c r="A16" s="8"/>
      <c r="B16" s="39"/>
      <c r="D16" s="39"/>
      <c r="E16" s="40"/>
      <c r="F16" s="56"/>
      <c r="G16" s="54"/>
    </row>
    <row r="17" spans="1:7" x14ac:dyDescent="0.2">
      <c r="A17" s="8"/>
      <c r="B17" s="39" t="s">
        <v>8</v>
      </c>
      <c r="C17" s="11">
        <v>8</v>
      </c>
      <c r="D17" s="39"/>
      <c r="E17" s="42">
        <f>((C17*C19)/C21)/(C33/C21)</f>
        <v>0.5</v>
      </c>
      <c r="F17" s="56"/>
      <c r="G17" s="54"/>
    </row>
    <row r="18" spans="1:7" x14ac:dyDescent="0.2">
      <c r="A18" s="8"/>
      <c r="B18" s="39" t="s">
        <v>9</v>
      </c>
      <c r="C18" s="11">
        <v>8</v>
      </c>
      <c r="D18" s="39"/>
      <c r="E18" s="40"/>
      <c r="F18" s="57">
        <f>((C18*C19)/C22)/(C34/C22)</f>
        <v>0.5</v>
      </c>
      <c r="G18" s="54"/>
    </row>
    <row r="19" spans="1:7" x14ac:dyDescent="0.2">
      <c r="A19" s="8"/>
      <c r="B19" s="39" t="s">
        <v>7</v>
      </c>
      <c r="C19" s="12">
        <v>250</v>
      </c>
      <c r="D19" s="39"/>
      <c r="E19" s="40"/>
      <c r="F19" s="56"/>
      <c r="G19" s="54"/>
    </row>
    <row r="20" spans="1:7" x14ac:dyDescent="0.2">
      <c r="A20" s="8"/>
      <c r="B20" s="39"/>
      <c r="D20" s="39"/>
      <c r="E20" s="40"/>
      <c r="F20" s="56"/>
      <c r="G20" s="54"/>
    </row>
    <row r="21" spans="1:7" x14ac:dyDescent="0.2">
      <c r="A21" s="8"/>
      <c r="B21" s="39" t="s">
        <v>10</v>
      </c>
      <c r="C21" s="13">
        <v>120</v>
      </c>
      <c r="D21" s="43">
        <f>C21/(305/365)</f>
        <v>143.60655737704917</v>
      </c>
      <c r="E21" s="40"/>
      <c r="F21" s="56"/>
      <c r="G21" s="54"/>
    </row>
    <row r="22" spans="1:7" x14ac:dyDescent="0.2">
      <c r="A22" s="8"/>
      <c r="B22" s="39" t="s">
        <v>11</v>
      </c>
      <c r="C22" s="13">
        <v>120</v>
      </c>
      <c r="D22" s="43">
        <f>C22/(305/365)</f>
        <v>143.60655737704917</v>
      </c>
      <c r="E22" s="40"/>
      <c r="F22" s="56"/>
      <c r="G22" s="54"/>
    </row>
    <row r="23" spans="1:7" x14ac:dyDescent="0.2">
      <c r="A23" s="8"/>
      <c r="B23" s="39"/>
      <c r="D23" s="39"/>
      <c r="E23" s="40"/>
      <c r="F23" s="56"/>
      <c r="G23" s="54"/>
    </row>
    <row r="24" spans="1:7" x14ac:dyDescent="0.2">
      <c r="A24" s="8"/>
      <c r="B24" s="39" t="s">
        <v>12</v>
      </c>
      <c r="C24" s="14">
        <v>15</v>
      </c>
      <c r="D24" s="39"/>
      <c r="E24" s="40"/>
      <c r="F24" s="56"/>
      <c r="G24" s="54"/>
    </row>
    <row r="25" spans="1:7" x14ac:dyDescent="0.2">
      <c r="A25" s="8"/>
      <c r="B25" s="39" t="s">
        <v>13</v>
      </c>
      <c r="C25" s="14">
        <v>15</v>
      </c>
      <c r="D25" s="39"/>
      <c r="E25" s="40"/>
      <c r="F25" s="56"/>
      <c r="G25" s="54"/>
    </row>
    <row r="26" spans="1:7" x14ac:dyDescent="0.2">
      <c r="A26" s="8"/>
      <c r="B26" s="39"/>
      <c r="D26" s="39"/>
      <c r="E26" s="40"/>
      <c r="F26" s="56"/>
      <c r="G26" s="54"/>
    </row>
    <row r="27" spans="1:7" x14ac:dyDescent="0.2">
      <c r="A27" s="8"/>
      <c r="B27" s="39" t="s">
        <v>2</v>
      </c>
      <c r="C27" s="15">
        <v>9</v>
      </c>
      <c r="D27" s="39"/>
      <c r="E27" s="42">
        <f>(C27*C30)/(C33/C21)</f>
        <v>1.3499999999999999</v>
      </c>
      <c r="F27" s="56"/>
      <c r="G27" s="54"/>
    </row>
    <row r="28" spans="1:7" x14ac:dyDescent="0.2">
      <c r="A28" s="8"/>
      <c r="B28" s="39" t="s">
        <v>3</v>
      </c>
      <c r="C28" s="15">
        <v>9</v>
      </c>
      <c r="D28" s="39"/>
      <c r="E28" s="40"/>
      <c r="F28" s="57">
        <f>(C28*C31)/(C34/C22)</f>
        <v>1.3499999999999999</v>
      </c>
      <c r="G28" s="54"/>
    </row>
    <row r="29" spans="1:7" x14ac:dyDescent="0.2">
      <c r="A29" s="8"/>
      <c r="B29" s="39"/>
      <c r="D29" s="39"/>
      <c r="E29" s="40"/>
      <c r="F29" s="56"/>
      <c r="G29" s="54"/>
    </row>
    <row r="30" spans="1:7" x14ac:dyDescent="0.2">
      <c r="A30" s="8"/>
      <c r="B30" s="39" t="s">
        <v>4</v>
      </c>
      <c r="C30" s="16">
        <v>5</v>
      </c>
      <c r="D30" s="39"/>
      <c r="E30" s="40"/>
      <c r="F30" s="56"/>
      <c r="G30" s="54"/>
    </row>
    <row r="31" spans="1:7" x14ac:dyDescent="0.2">
      <c r="A31" s="8"/>
      <c r="B31" s="39" t="s">
        <v>5</v>
      </c>
      <c r="C31" s="16">
        <v>5</v>
      </c>
      <c r="D31" s="39"/>
      <c r="E31" s="40"/>
      <c r="F31" s="56"/>
      <c r="G31" s="54"/>
    </row>
    <row r="32" spans="1:7" x14ac:dyDescent="0.2">
      <c r="A32" s="8"/>
      <c r="B32" s="39"/>
      <c r="D32" s="39"/>
      <c r="E32" s="40"/>
      <c r="F32" s="56"/>
      <c r="G32" s="54"/>
    </row>
    <row r="33" spans="1:7" x14ac:dyDescent="0.2">
      <c r="A33" s="8"/>
      <c r="B33" s="39" t="s">
        <v>14</v>
      </c>
      <c r="C33" s="17">
        <v>4000</v>
      </c>
      <c r="D33" s="44">
        <f>(C33/C21)*305</f>
        <v>10166.666666666668</v>
      </c>
      <c r="E33" s="40"/>
      <c r="F33" s="56"/>
      <c r="G33" s="54"/>
    </row>
    <row r="34" spans="1:7" x14ac:dyDescent="0.2">
      <c r="A34" s="8"/>
      <c r="B34" s="39" t="s">
        <v>15</v>
      </c>
      <c r="C34" s="17">
        <v>4000</v>
      </c>
      <c r="D34" s="44">
        <f>(C34/C22)*305</f>
        <v>10166.666666666668</v>
      </c>
      <c r="E34" s="40"/>
      <c r="F34" s="56"/>
      <c r="G34" s="54"/>
    </row>
    <row r="35" spans="1:7" x14ac:dyDescent="0.2">
      <c r="A35" s="8"/>
      <c r="B35" s="39"/>
      <c r="D35" s="39"/>
      <c r="E35" s="40"/>
      <c r="F35" s="56"/>
      <c r="G35" s="54"/>
    </row>
    <row r="36" spans="1:7" x14ac:dyDescent="0.2">
      <c r="A36" s="8"/>
      <c r="B36" s="39" t="s">
        <v>22</v>
      </c>
      <c r="C36" s="18">
        <v>0</v>
      </c>
      <c r="D36" s="39"/>
      <c r="E36" s="40"/>
      <c r="F36" s="57">
        <f>C36/D34</f>
        <v>0</v>
      </c>
      <c r="G36" s="54"/>
    </row>
    <row r="37" spans="1:7" x14ac:dyDescent="0.2">
      <c r="A37" s="8"/>
      <c r="B37" s="39" t="s">
        <v>16</v>
      </c>
      <c r="C37" s="18">
        <v>0</v>
      </c>
      <c r="D37" s="39"/>
      <c r="E37" s="45"/>
      <c r="F37" s="57">
        <f>C37/D33</f>
        <v>0</v>
      </c>
      <c r="G37" s="54"/>
    </row>
    <row r="38" spans="1:7" x14ac:dyDescent="0.2">
      <c r="A38" s="8"/>
      <c r="B38" s="39"/>
      <c r="D38" s="39"/>
      <c r="E38" s="40"/>
      <c r="F38" s="56"/>
      <c r="G38" s="54"/>
    </row>
    <row r="39" spans="1:7" x14ac:dyDescent="0.2">
      <c r="A39" s="8"/>
      <c r="B39" s="39" t="s">
        <v>19</v>
      </c>
      <c r="C39" s="20">
        <v>4.8</v>
      </c>
      <c r="D39" s="39"/>
      <c r="E39" s="46">
        <f>C39</f>
        <v>4.8</v>
      </c>
      <c r="F39" s="56"/>
      <c r="G39" s="54"/>
    </row>
    <row r="40" spans="1:7" x14ac:dyDescent="0.2">
      <c r="A40" s="8"/>
      <c r="B40" s="39" t="s">
        <v>20</v>
      </c>
      <c r="C40" s="20">
        <v>4.8</v>
      </c>
      <c r="D40" s="39"/>
      <c r="E40" s="40"/>
      <c r="F40" s="58">
        <f>C40</f>
        <v>4.8</v>
      </c>
      <c r="G40" s="54"/>
    </row>
    <row r="41" spans="1:7" x14ac:dyDescent="0.2">
      <c r="A41" s="8"/>
      <c r="B41" s="39" t="s">
        <v>21</v>
      </c>
      <c r="C41" s="20">
        <v>0.73</v>
      </c>
      <c r="D41" s="39"/>
      <c r="E41" s="46">
        <f>C41</f>
        <v>0.73</v>
      </c>
      <c r="F41" s="58">
        <f>C41</f>
        <v>0.73</v>
      </c>
      <c r="G41" s="54"/>
    </row>
    <row r="42" spans="1:7" hidden="1" x14ac:dyDescent="0.2">
      <c r="A42" s="21"/>
      <c r="B42" s="39"/>
      <c r="C42" s="2"/>
      <c r="D42" s="39"/>
      <c r="E42" s="40"/>
      <c r="F42" s="56"/>
      <c r="G42" s="54"/>
    </row>
    <row r="43" spans="1:7" hidden="1" x14ac:dyDescent="0.2">
      <c r="A43" s="8"/>
      <c r="B43" s="39"/>
      <c r="C43" s="2"/>
      <c r="D43" s="39"/>
      <c r="E43" s="40"/>
      <c r="F43" s="56"/>
      <c r="G43" s="54"/>
    </row>
    <row r="44" spans="1:7" ht="17" thickBot="1" x14ac:dyDescent="0.25">
      <c r="A44" s="22"/>
      <c r="B44" s="47"/>
      <c r="C44" s="23"/>
      <c r="D44" s="47"/>
      <c r="E44" s="48"/>
      <c r="F44" s="59"/>
      <c r="G44" s="55"/>
    </row>
  </sheetData>
  <sheetProtection algorithmName="SHA-512" hashValue="ASiV6ijG3hcnl+cyc+2UWEl8e6+3V5I0BLFWSbUvjJOvP19ss1AYoeQaKhJ4+b44bMDTY/UuQyxJ2AVqmR6Xpg==" saltValue="CeksbnnGy+ol7PikF5Z3Fw==" spinCount="100000" sheet="1" objects="1" scenarios="1"/>
  <mergeCells count="1">
    <mergeCell ref="B3:B10"/>
  </mergeCells>
  <pageMargins left="0.7" right="0.7" top="0.75" bottom="0.75" header="0.3" footer="0.3"/>
  <pageSetup paperSize="9" scale="6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Ann-Sofie Stark</dc:creator>
  <cp:lastModifiedBy>Ann-Sofie Stark</cp:lastModifiedBy>
  <dcterms:created xsi:type="dcterms:W3CDTF">2023-04-20T12:49:41Z</dcterms:created>
  <dcterms:modified xsi:type="dcterms:W3CDTF">2026-06-24T08:06:01Z</dcterms:modified>
</cp:coreProperties>
</file>